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eec6eca28c9eb0e7/Plocha/KROS/"/>
    </mc:Choice>
  </mc:AlternateContent>
  <xr:revisionPtr revIDLastSave="2" documentId="11_72B63BE1601ED4BD39E3377D3C3C92258242FAE3" xr6:coauthVersionLast="47" xr6:coauthVersionMax="47" xr10:uidLastSave="{C1EDF517-897B-4BE6-9F54-1BDB73421FE3}"/>
  <bookViews>
    <workbookView xWindow="-120" yWindow="-120" windowWidth="38640" windowHeight="21120" xr2:uid="{00000000-000D-0000-FFFF-FFFF00000000}"/>
  </bookViews>
  <sheets>
    <sheet name="Titulní list VV" sheetId="3" r:id="rId1"/>
    <sheet name="Rekapitulace stavby" sheetId="1" r:id="rId2"/>
    <sheet name="SO 401 - Veřejné osvětlení" sheetId="2" r:id="rId3"/>
  </sheets>
  <definedNames>
    <definedName name="_xlnm._FilterDatabase" localSheetId="2" hidden="1">'SO 401 - Veřejné osvětlení'!$C$122:$K$178</definedName>
    <definedName name="_xlnm.Print_Titles" localSheetId="1">'Rekapitulace stavby'!$92:$92</definedName>
    <definedName name="_xlnm.Print_Titles" localSheetId="2">'SO 401 - Veřejné osvětlení'!$122:$122</definedName>
    <definedName name="_xlnm.Print_Area" localSheetId="1">'Rekapitulace stavby'!$D$4:$AO$76,'Rekapitulace stavby'!$C$82:$AQ$96</definedName>
    <definedName name="_xlnm.Print_Area" localSheetId="2">'SO 401 - Veřejné osvětlení'!$C$4:$J$76,'SO 401 - Veřejné osvětlení'!$C$82:$J$104,'SO 401 - Veřejné osvětlení'!$C$110:$K$178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/>
  <c r="J17" i="2"/>
  <c r="J12" i="2"/>
  <c r="J117" i="2" s="1"/>
  <c r="E7" i="2"/>
  <c r="E85" i="2"/>
  <c r="L90" i="1"/>
  <c r="AM90" i="1"/>
  <c r="AM89" i="1"/>
  <c r="L89" i="1"/>
  <c r="AM87" i="1"/>
  <c r="L87" i="1"/>
  <c r="L85" i="1"/>
  <c r="L84" i="1"/>
  <c r="J167" i="2"/>
  <c r="J143" i="2"/>
  <c r="BK128" i="2"/>
  <c r="BK163" i="2"/>
  <c r="BK141" i="2"/>
  <c r="BK167" i="2"/>
  <c r="BK143" i="2"/>
  <c r="J174" i="2"/>
  <c r="J152" i="2"/>
  <c r="BK145" i="2"/>
  <c r="BK173" i="2"/>
  <c r="J155" i="2"/>
  <c r="J170" i="2"/>
  <c r="J145" i="2"/>
  <c r="BK127" i="2"/>
  <c r="BK166" i="2"/>
  <c r="BK151" i="2"/>
  <c r="J176" i="2"/>
  <c r="J160" i="2"/>
  <c r="BK148" i="2"/>
  <c r="BK126" i="2"/>
  <c r="BK158" i="2"/>
  <c r="BK147" i="2"/>
  <c r="J178" i="2"/>
  <c r="J157" i="2"/>
  <c r="J166" i="2"/>
  <c r="BK142" i="2"/>
  <c r="J158" i="2"/>
  <c r="J139" i="2"/>
  <c r="BK174" i="2"/>
  <c r="BK161" i="2"/>
  <c r="BK146" i="2"/>
  <c r="J131" i="2"/>
  <c r="BK154" i="2"/>
  <c r="J149" i="2"/>
  <c r="BK131" i="2"/>
  <c r="J172" i="2"/>
  <c r="J126" i="2"/>
  <c r="BK177" i="2"/>
  <c r="J147" i="2"/>
  <c r="J138" i="2"/>
  <c r="BK172" i="2"/>
  <c r="BK157" i="2"/>
  <c r="J140" i="2"/>
  <c r="J177" i="2"/>
  <c r="BK153" i="2"/>
  <c r="BK139" i="2"/>
  <c r="J169" i="2"/>
  <c r="BK150" i="2"/>
  <c r="BK137" i="2"/>
  <c r="BK164" i="2"/>
  <c r="AS94" i="1"/>
  <c r="J173" i="2"/>
  <c r="J154" i="2"/>
  <c r="J133" i="2"/>
  <c r="J171" i="2"/>
  <c r="BK155" i="2"/>
  <c r="BK138" i="2"/>
  <c r="BK178" i="2"/>
  <c r="BK169" i="2"/>
  <c r="BK152" i="2"/>
  <c r="J142" i="2"/>
  <c r="BK171" i="2"/>
  <c r="J153" i="2"/>
  <c r="J148" i="2"/>
  <c r="J127" i="2"/>
  <c r="BK160" i="2"/>
  <c r="J137" i="2"/>
  <c r="J161" i="2"/>
  <c r="BK140" i="2"/>
  <c r="BK170" i="2"/>
  <c r="BK149" i="2"/>
  <c r="J128" i="2"/>
  <c r="J163" i="2"/>
  <c r="J150" i="2"/>
  <c r="BK133" i="2"/>
  <c r="J164" i="2"/>
  <c r="J151" i="2"/>
  <c r="J146" i="2"/>
  <c r="BK176" i="2"/>
  <c r="J141" i="2"/>
  <c r="BK130" i="2" l="1"/>
  <c r="J130" i="2"/>
  <c r="J99" i="2"/>
  <c r="T125" i="2"/>
  <c r="T136" i="2"/>
  <c r="BK125" i="2"/>
  <c r="BK124" i="2"/>
  <c r="J124" i="2"/>
  <c r="J97" i="2"/>
  <c r="T130" i="2"/>
  <c r="T124" i="2" s="1"/>
  <c r="BK136" i="2"/>
  <c r="J136" i="2"/>
  <c r="J101" i="2"/>
  <c r="BK175" i="2"/>
  <c r="BK168" i="2" s="1"/>
  <c r="J168" i="2" s="1"/>
  <c r="J102" i="2" s="1"/>
  <c r="J175" i="2"/>
  <c r="J103" i="2"/>
  <c r="P175" i="2"/>
  <c r="P168" i="2"/>
  <c r="P125" i="2"/>
  <c r="R130" i="2"/>
  <c r="R124" i="2" s="1"/>
  <c r="R136" i="2"/>
  <c r="R175" i="2"/>
  <c r="R168" i="2" s="1"/>
  <c r="R125" i="2"/>
  <c r="P130" i="2"/>
  <c r="P136" i="2"/>
  <c r="T175" i="2"/>
  <c r="T168" i="2" s="1"/>
  <c r="J89" i="2"/>
  <c r="F92" i="2"/>
  <c r="BE127" i="2"/>
  <c r="BE133" i="2"/>
  <c r="BE139" i="2"/>
  <c r="BE142" i="2"/>
  <c r="BE153" i="2"/>
  <c r="BE161" i="2"/>
  <c r="BE166" i="2"/>
  <c r="BE128" i="2"/>
  <c r="BE141" i="2"/>
  <c r="BE148" i="2"/>
  <c r="BE152" i="2"/>
  <c r="BE163" i="2"/>
  <c r="BE167" i="2"/>
  <c r="BE177" i="2"/>
  <c r="BE178" i="2"/>
  <c r="E113" i="2"/>
  <c r="BE138" i="2"/>
  <c r="BE140" i="2"/>
  <c r="BE155" i="2"/>
  <c r="BE170" i="2"/>
  <c r="BE171" i="2"/>
  <c r="BE173" i="2"/>
  <c r="BE131" i="2"/>
  <c r="BE143" i="2"/>
  <c r="BE145" i="2"/>
  <c r="BE147" i="2"/>
  <c r="BE154" i="2"/>
  <c r="BE174" i="2"/>
  <c r="BE176" i="2"/>
  <c r="BE126" i="2"/>
  <c r="BE137" i="2"/>
  <c r="BE146" i="2"/>
  <c r="BE149" i="2"/>
  <c r="BE150" i="2"/>
  <c r="BE151" i="2"/>
  <c r="BE157" i="2"/>
  <c r="BE158" i="2"/>
  <c r="BE160" i="2"/>
  <c r="BE164" i="2"/>
  <c r="BE169" i="2"/>
  <c r="BE172" i="2"/>
  <c r="F36" i="2"/>
  <c r="BC95" i="1" s="1"/>
  <c r="BC94" i="1" s="1"/>
  <c r="W32" i="1" s="1"/>
  <c r="J34" i="2"/>
  <c r="AW95" i="1"/>
  <c r="F37" i="2"/>
  <c r="BD95" i="1" s="1"/>
  <c r="BD94" i="1" s="1"/>
  <c r="W33" i="1" s="1"/>
  <c r="F35" i="2"/>
  <c r="BB95" i="1"/>
  <c r="BB94" i="1"/>
  <c r="W31" i="1" s="1"/>
  <c r="F34" i="2"/>
  <c r="BA95" i="1"/>
  <c r="BA94" i="1"/>
  <c r="W30" i="1"/>
  <c r="P124" i="2" l="1"/>
  <c r="P135" i="2"/>
  <c r="T135" i="2"/>
  <c r="T123" i="2"/>
  <c r="R135" i="2"/>
  <c r="R123" i="2"/>
  <c r="J125" i="2"/>
  <c r="J98" i="2"/>
  <c r="BK135" i="2"/>
  <c r="BK123" i="2" s="1"/>
  <c r="J123" i="2" s="1"/>
  <c r="J96" i="2" s="1"/>
  <c r="J135" i="2"/>
  <c r="J100" i="2" s="1"/>
  <c r="AY94" i="1"/>
  <c r="AX94" i="1"/>
  <c r="J33" i="2"/>
  <c r="AV95" i="1" s="1"/>
  <c r="AT95" i="1" s="1"/>
  <c r="AW94" i="1"/>
  <c r="AK30" i="1"/>
  <c r="F33" i="2"/>
  <c r="AZ95" i="1" s="1"/>
  <c r="AZ94" i="1" s="1"/>
  <c r="W29" i="1" s="1"/>
  <c r="P123" i="2" l="1"/>
  <c r="AU95" i="1"/>
  <c r="AU94" i="1"/>
  <c r="J30" i="2"/>
  <c r="AG95" i="1"/>
  <c r="AG94" i="1"/>
  <c r="AK26" i="1" s="1"/>
  <c r="AK35" i="1" s="1"/>
  <c r="AV94" i="1"/>
  <c r="AK29" i="1"/>
  <c r="J39" i="2" l="1"/>
  <c r="AN95" i="1"/>
  <c r="AT94" i="1"/>
  <c r="AN94" i="1" l="1"/>
</calcChain>
</file>

<file path=xl/sharedStrings.xml><?xml version="1.0" encoding="utf-8"?>
<sst xmlns="http://schemas.openxmlformats.org/spreadsheetml/2006/main" count="950" uniqueCount="309">
  <si>
    <t>Export Komplet</t>
  </si>
  <si>
    <t/>
  </si>
  <si>
    <t>2.0</t>
  </si>
  <si>
    <t>ZAMOK</t>
  </si>
  <si>
    <t>False</t>
  </si>
  <si>
    <t>{860aacd0-8dbd-4e96-904f-9a8a34c37245}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</si>
  <si>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</si>
  <si>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</si>
  <si>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</si>
  <si>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</si>
  <si>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</si>
  <si>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</si>
  <si>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</si>
  <si>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</si>
  <si>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P162022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</si>
  <si>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</si>
  <si>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</si>
  <si>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K.Vary, ul. Vodárenská - parkoviště</t>
  </si>
  <si>
    <t>KSO:</t>
  </si>
  <si>
    <t>CC-CZ:</t>
  </si>
  <si>
    <t>Místo:</t>
  </si>
  <si>
    <t xml:space="preserve"> </t>
  </si>
  <si>
    <t>Datum:</t>
  </si>
  <si>
    <t>21. 2. 2023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</si>
  <si>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</si>
  <si>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</si>
  <si>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</si>
  <si>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</si>
  <si>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</si>
  <si>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</si>
  <si>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</si>
  <si>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</si>
  <si>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</si>
  <si>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</si>
  <si>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</si>
  <si>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</si>
  <si>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</si>
  <si>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</si>
  <si>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</si>
  <si>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</si>
  <si>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</si>
  <si>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</si>
  <si>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</si>
  <si>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</si>
  <si>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</si>
  <si>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</si>
  <si>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</si>
  <si>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</si>
  <si>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</si>
  <si>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</si>
  <si>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</si>
  <si>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</si>
  <si>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</si>
  <si>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</si>
  <si>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</si>
  <si>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</si>
  <si>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</si>
  <si>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</si>
  <si>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</si>
  <si>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</si>
  <si>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</si>
  <si>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</si>
  <si>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</si>
  <si>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</si>
  <si>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</si>
  <si>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</si>
  <si>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</si>
  <si>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</si>
  <si>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</si>
  <si>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</si>
  <si>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</si>
  <si>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</si>
  <si>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</si>
  <si>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</si>
  <si>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</si>
  <si>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</si>
  <si>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</si>
  <si>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</si>
  <si>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</si>
  <si>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</si>
  <si>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</si>
  <si>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</si>
  <si>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</si>
  <si>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</si>
  <si>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</si>
  <si>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Veřejné osvětlení</t>
  </si>
  <si>
    <t>STA</t>
  </si>
  <si>
    <t>1</t>
  </si>
  <si>
    <t>{ef0cd310-238c-424e-bd22-7607dc4d3550}</t>
  </si>
  <si>
    <t>2</t>
  </si>
  <si>
    <t>KRYCÍ LIST SOUPISU PRACÍ</t>
  </si>
  <si>
    <t>Objekt:</t>
  </si>
  <si>
    <t>SO 401 -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</si>
  <si>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</si>
  <si>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</si>
  <si>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</si>
  <si>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</si>
  <si>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</si>
  <si>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</si>
  <si>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</si>
  <si>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</si>
  <si>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>M - Práce a dodávky M</t>
  </si>
  <si>
    <t xml:space="preserve">    21-M - Elektromontáže</t>
  </si>
  <si>
    <t xml:space="preserve">    46-M - Zemní práce při extr.mont.pracích</t>
  </si>
  <si>
    <t xml:space="preserve">      07 -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</si>
  <si>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</si>
  <si>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</si>
  <si>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</si>
  <si>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</si>
  <si>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</si>
  <si>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</si>
  <si>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</si>
  <si>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</si>
  <si>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</si>
  <si>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</si>
  <si>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</si>
  <si>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</si>
  <si>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</si>
  <si>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</si>
  <si>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</si>
  <si>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</si>
  <si>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</si>
  <si>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</si>
  <si>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113107423</t>
  </si>
  <si>
    <t>Odstranění podkladu z kameniva drceného tl přes 200 do 300 mm při překopech strojně pl do 15 m2</t>
  </si>
  <si>
    <t>m2</t>
  </si>
  <si>
    <t>CS ÚRS 2023 01</t>
  </si>
  <si>
    <t>4</t>
  </si>
  <si>
    <t>-2025951103</t>
  </si>
  <si>
    <t>113107443</t>
  </si>
  <si>
    <t>Odstranění podkladu živičných tl přes 100 do 150 mm při překopech strojně pl do 15 m2</t>
  </si>
  <si>
    <t>862856716</t>
  </si>
  <si>
    <t>3</t>
  </si>
  <si>
    <t>141720005</t>
  </si>
  <si>
    <t>Neřízený zemní protlak strojně průměru přes 90 do 110 mm v hornině třídy těžitelnosti I skupiny 1 a 2</t>
  </si>
  <si>
    <t>m</t>
  </si>
  <si>
    <t>477049484</t>
  </si>
  <si>
    <t>P</t>
  </si>
  <si>
    <t>Poznámka k položce:_x000D_
V místě stávajícího chodníku</t>
  </si>
  <si>
    <t>5</t>
  </si>
  <si>
    <t>Komunikace pozemní</t>
  </si>
  <si>
    <t>566901132</t>
  </si>
  <si>
    <t>Vyspravení podkladu po překopech inženýrských sítí plochy do 15 m2 štěrkodrtí tl. 150 mm</t>
  </si>
  <si>
    <t>1829887960</t>
  </si>
  <si>
    <t>VV</t>
  </si>
  <si>
    <t>"dvě vrstvy" 3+3</t>
  </si>
  <si>
    <t>572340112</t>
  </si>
  <si>
    <t>Vyspravení krytu komunikací po překopech pl do 15 m2 asfaltovým betonem ACO (AB) tl přes 50 do 70 mm</t>
  </si>
  <si>
    <t>574313412</t>
  </si>
  <si>
    <t>"podkladní a obrusná vrstva" 3+3</t>
  </si>
  <si>
    <t>M</t>
  </si>
  <si>
    <t>Práce a dodávky M</t>
  </si>
  <si>
    <t>21-M</t>
  </si>
  <si>
    <t>Elektromontáže</t>
  </si>
  <si>
    <t>6</t>
  </si>
  <si>
    <t>210100096</t>
  </si>
  <si>
    <t>Ukončení vodičů na svorkovnici s otevřením a uzavřením krytu včetně zapojení průřezu žíly do 2,5 mm2</t>
  </si>
  <si>
    <t>kus</t>
  </si>
  <si>
    <t>64</t>
  </si>
  <si>
    <t>-1947581917</t>
  </si>
  <si>
    <t>7</t>
  </si>
  <si>
    <t>210100099</t>
  </si>
  <si>
    <t>Ukončení vodičů na svorkovnici s otevřením a uzavřením krytu včetně zapojení průřezu žíly do 10 mm2</t>
  </si>
  <si>
    <t>-1871939802</t>
  </si>
  <si>
    <t>8</t>
  </si>
  <si>
    <t>31674134</t>
  </si>
  <si>
    <t>výzbroj stožárová SV 9.16.4</t>
  </si>
  <si>
    <t>256</t>
  </si>
  <si>
    <t>-785951416</t>
  </si>
  <si>
    <t>9</t>
  </si>
  <si>
    <t>31674130</t>
  </si>
  <si>
    <t>výzbroj stožárová SV 6.10.4</t>
  </si>
  <si>
    <t>483821842</t>
  </si>
  <si>
    <t>10</t>
  </si>
  <si>
    <t>210202013</t>
  </si>
  <si>
    <t>Montáž svítidlo výbojkové průmyslové nebo venkovní na výložník</t>
  </si>
  <si>
    <t>-501297168</t>
  </si>
  <si>
    <t>11</t>
  </si>
  <si>
    <t>3477400121</t>
  </si>
  <si>
    <t>svítidlo veřejného osvětlení na dřík/výložník Q-LUX(MINI)-32W_2700K_STRADA-2X2-ME-WIDE1_(LH502YC)</t>
  </si>
  <si>
    <t>128</t>
  </si>
  <si>
    <t>1251245509</t>
  </si>
  <si>
    <t>12</t>
  </si>
  <si>
    <t>210204002</t>
  </si>
  <si>
    <t>Montáž stožárů osvětlení parkových ocelových</t>
  </si>
  <si>
    <t>-225288757</t>
  </si>
  <si>
    <t>Poznámka k položce:_x000D_
včetně osazení a obsypání pouzdra</t>
  </si>
  <si>
    <t>13</t>
  </si>
  <si>
    <t>316740721</t>
  </si>
  <si>
    <t>stožár osvětlovací sadový Pz 133/60 v 6,0m</t>
  </si>
  <si>
    <t>-887449160</t>
  </si>
  <si>
    <t>14</t>
  </si>
  <si>
    <t>31674124</t>
  </si>
  <si>
    <t>manžeta plastová ochranná na stožár d=133mm</t>
  </si>
  <si>
    <t>-845899021</t>
  </si>
  <si>
    <t>59262001</t>
  </si>
  <si>
    <t>patka železobetonová pro stožáry do výšky 6m</t>
  </si>
  <si>
    <t>1844925618</t>
  </si>
  <si>
    <t>16</t>
  </si>
  <si>
    <t>1290542</t>
  </si>
  <si>
    <t>STOZAROVE POUZDRO SP 315/1000</t>
  </si>
  <si>
    <t>1386909554</t>
  </si>
  <si>
    <t>17</t>
  </si>
  <si>
    <t>23531469</t>
  </si>
  <si>
    <t>písek křemičitý frakce 0,1/0,5mm</t>
  </si>
  <si>
    <t>kg</t>
  </si>
  <si>
    <t>1021153601</t>
  </si>
  <si>
    <t>18</t>
  </si>
  <si>
    <t>210220022</t>
  </si>
  <si>
    <t>Montáž uzemňovacího vedení vodičů FeZn pomocí svorek v zemi drátem průměru do 10 mm ve městské zástavbě</t>
  </si>
  <si>
    <t>1068984230</t>
  </si>
  <si>
    <t>19</t>
  </si>
  <si>
    <t>35441073</t>
  </si>
  <si>
    <t>drát D 10mm FeZn</t>
  </si>
  <si>
    <t>-1150019693</t>
  </si>
  <si>
    <t>20</t>
  </si>
  <si>
    <t>35442036</t>
  </si>
  <si>
    <t>svorka uzemnění nerez připojovací</t>
  </si>
  <si>
    <t>-736694489</t>
  </si>
  <si>
    <t>35442037</t>
  </si>
  <si>
    <t>svorka uzemnění nerez křížová</t>
  </si>
  <si>
    <t>608656984</t>
  </si>
  <si>
    <t>22</t>
  </si>
  <si>
    <t>210812011</t>
  </si>
  <si>
    <t>Montáž kabelu Cu plného nebo laněného do 1 kV žíly 3x1,5 až 6 mm2 (např. CYKY) bez ukončení uloženého volně nebo v liště</t>
  </si>
  <si>
    <t>-1997940231</t>
  </si>
  <si>
    <t>23</t>
  </si>
  <si>
    <t>34111030</t>
  </si>
  <si>
    <t>kabel instalační jádro Cu plné izolace PVC plášť PVC 450/750V (CYKY) 3x1,5mm2</t>
  </si>
  <si>
    <t>724178455</t>
  </si>
  <si>
    <t>Poznámka k položce:_x000D_
CYKY, průměr kabelu 8,6mm</t>
  </si>
  <si>
    <t>24</t>
  </si>
  <si>
    <t>210812033</t>
  </si>
  <si>
    <t>Montáž kabelu Cu plného nebo laněného do 1 kV žíly 4x6 až 10 mm2 (např. CYKY) bez ukončení uloženého volně nebo v liště</t>
  </si>
  <si>
    <t>1864509566</t>
  </si>
  <si>
    <t>25</t>
  </si>
  <si>
    <t>34111076</t>
  </si>
  <si>
    <t>kabel instalační jádro Cu plné izolace PVC plášť PVC 450/750V (CYKY) 4x10mm2</t>
  </si>
  <si>
    <t>-1073328153</t>
  </si>
  <si>
    <t>Poznámka k položce:_x000D_
CYKY, průměr kabelu 16,1mm</t>
  </si>
  <si>
    <t>26</t>
  </si>
  <si>
    <t>218100099</t>
  </si>
  <si>
    <t>Odpojení vodičů ze svorkovnice průřezu žíly do 10 mm2</t>
  </si>
  <si>
    <t>-1262022750</t>
  </si>
  <si>
    <t>27</t>
  </si>
  <si>
    <t>218192601</t>
  </si>
  <si>
    <t>Demontáž desek přístrojových ostatních typových bez odpojení vodičů</t>
  </si>
  <si>
    <t>2028646861</t>
  </si>
  <si>
    <t>Poznámka k položce:_x000D_
Stávající svorkovnice VO</t>
  </si>
  <si>
    <t>28</t>
  </si>
  <si>
    <t>460791114</t>
  </si>
  <si>
    <t>Montáž trubek ochranných plastových uložených volně do rýhy tuhých D přes 90 do 110 mm</t>
  </si>
  <si>
    <t>341914597</t>
  </si>
  <si>
    <t>29</t>
  </si>
  <si>
    <t>34571365</t>
  </si>
  <si>
    <t>trubka elektroinstalační HDPE tuhá dvouplášťová korugovaná D 94/110mm</t>
  </si>
  <si>
    <t>-1746683715</t>
  </si>
  <si>
    <t>12*1,05 'Přepočtené koeficientem množství</t>
  </si>
  <si>
    <t>30</t>
  </si>
  <si>
    <t>460791212</t>
  </si>
  <si>
    <t>Montáž trubek ochranných plastových uložených volně do rýhy ohebných přes 32 do 50 mm</t>
  </si>
  <si>
    <t>-339607442</t>
  </si>
  <si>
    <t>31</t>
  </si>
  <si>
    <t>34571350</t>
  </si>
  <si>
    <t>trubka elektroinstalační ohebná dvouplášťová korugovaná (chránička) D 32/40mm, HDPE+LDPE</t>
  </si>
  <si>
    <t>1490154383</t>
  </si>
  <si>
    <t>46-M</t>
  </si>
  <si>
    <t>Zemní práce při extr.mont.pracích</t>
  </si>
  <si>
    <t>32</t>
  </si>
  <si>
    <t>460030011</t>
  </si>
  <si>
    <t>Sejmutí drnu při elektromontážích jakékoliv tloušťky</t>
  </si>
  <si>
    <t>1107036251</t>
  </si>
  <si>
    <t>33</t>
  </si>
  <si>
    <t>460141111</t>
  </si>
  <si>
    <t>Hloubení nezapažených jam při elektromontážích strojně v hornině tř I skupiny 1 a 2</t>
  </si>
  <si>
    <t>m3</t>
  </si>
  <si>
    <t>-1664705</t>
  </si>
  <si>
    <t>34</t>
  </si>
  <si>
    <t>460171271</t>
  </si>
  <si>
    <t>Hloubení kabelových nezapažených rýh strojně š 50 cm hl 80 cm v hornině tř I skupiny 1 a 2</t>
  </si>
  <si>
    <t>2092032982</t>
  </si>
  <si>
    <t>35</t>
  </si>
  <si>
    <t>460391121</t>
  </si>
  <si>
    <t>Zásyp jam při elektromontážích ručně se zhutněním z hornin třídy I skupiny 1</t>
  </si>
  <si>
    <t>-1205543561</t>
  </si>
  <si>
    <t>36</t>
  </si>
  <si>
    <t>460451281</t>
  </si>
  <si>
    <t>Zásyp kabelových rýh strojně se zhutněním š 50 cm hl 80 cm z horniny tř I skupiny 1 a 2</t>
  </si>
  <si>
    <t>-75812210</t>
  </si>
  <si>
    <t>37</t>
  </si>
  <si>
    <t>460581111</t>
  </si>
  <si>
    <t>Položení drnu včetně zalití vodou na rovině</t>
  </si>
  <si>
    <t>859588100</t>
  </si>
  <si>
    <t>07</t>
  </si>
  <si>
    <t>Ostatní náklady</t>
  </si>
  <si>
    <t>38</t>
  </si>
  <si>
    <t>0701</t>
  </si>
  <si>
    <t>kompletační činnost</t>
  </si>
  <si>
    <t>314895290</t>
  </si>
  <si>
    <t>39</t>
  </si>
  <si>
    <t>0702</t>
  </si>
  <si>
    <t>revize</t>
  </si>
  <si>
    <t>-1977809029</t>
  </si>
  <si>
    <t>40</t>
  </si>
  <si>
    <t>0703</t>
  </si>
  <si>
    <t>geodetické vytýčení dokončené stavby</t>
  </si>
  <si>
    <t>-1508734021</t>
  </si>
  <si>
    <t>SOUPIS PRACÍ                           S VÝKAZEM VÝMĚR</t>
  </si>
  <si>
    <t>K. Vary, ul. Vodárenská - veřejné                       osvětlení parkoviště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</si>
</sst>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48"/>
      <color rgb="FF538135"/>
      <name val="Calibri"/>
      <family val="2"/>
      <charset val="238"/>
      <scheme val="minor"/>
    </font>
    <font>
      <sz val="48"/>
      <color theme="9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279065</xdr:colOff>
      <xdr:row>74</xdr:row>
      <xdr:rowOff>77029</xdr:rowOff>
    </xdr:from>
    <xdr:to>
      <xdr:col>8</xdr:col>
      <xdr:colOff>257735</xdr:colOff>
      <xdr:row>77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4A47DA-EE60-4DB3-B7A5-5405AFA3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65" y="10649779"/>
          <a:ext cx="2112270" cy="351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10</xdr:row>
      <xdr:rowOff>26065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4BE47D1-672A-4718-8241-4AD7714B3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91375" cy="1454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109</xdr:row>
      <xdr:rowOff>215900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E542-04D5-4168-875C-03639453BEC1}">
  <dimension ref="A11:M78"/>
  <sheetViews>
    <sheetView tabSelected="1" zoomScaleNormal="100" workbookViewId="0">
      <selection activeCell="A41" sqref="A41:M74"/>
    </sheetView>
  </sheetViews>
  <sheetFormatPr defaultColWidth="9.33203125" defaultRowHeight="11.25"/>
  <cols>
    <col min="1" max="1" width="14" customWidth="1"/>
  </cols>
  <sheetData>
    <row r="11" spans="1:13" ht="11.25" customHeight="1">
      <c r="A11" s="206" t="s">
        <v>307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1.25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1.2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ht="11.25" customHeight="1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</row>
    <row r="15" spans="1:13" ht="11.25" customHeight="1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3" ht="11.25" customHeight="1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13" ht="11.25" customHeight="1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 ht="11.25" customHeight="1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</row>
    <row r="19" spans="1:13" ht="11.25" customHeight="1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</row>
    <row r="20" spans="1:13" ht="11.25" customHeight="1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</row>
    <row r="21" spans="1:13" ht="11.25" customHeight="1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 ht="11.25" customHeight="1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</row>
    <row r="23" spans="1:13" ht="11.25" customHeight="1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13" ht="11.2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</row>
    <row r="25" spans="1:13" ht="11.2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</row>
    <row r="26" spans="1:13" ht="11.2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</row>
    <row r="27" spans="1:13" ht="11.2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</row>
    <row r="28" spans="1:13" ht="11.2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</row>
    <row r="29" spans="1:13" ht="11.2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</row>
    <row r="30" spans="1:13" ht="11.2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</row>
    <row r="31" spans="1:13" ht="11.2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</row>
    <row r="32" spans="1:13" ht="11.25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</row>
    <row r="33" spans="1:13" ht="11.25" customHeigh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</row>
    <row r="34" spans="1:13" ht="11.25" customHeight="1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</row>
    <row r="35" spans="1:13" ht="11.25" customHeigh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</row>
    <row r="36" spans="1:13" ht="11.2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</row>
    <row r="37" spans="1:13" ht="11.25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</row>
    <row r="38" spans="1:13" ht="11.25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</row>
    <row r="39" spans="1:13" ht="11.25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</row>
    <row r="40" spans="1:13" ht="11.25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</row>
    <row r="41" spans="1:13" ht="11.25" customHeight="1">
      <c r="A41" s="208" t="s">
        <v>308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</row>
    <row r="42" spans="1:13" ht="11.25" customHeight="1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</row>
    <row r="43" spans="1:13" ht="11.25" customHeight="1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</row>
    <row r="44" spans="1:13" ht="11.25" customHeight="1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</row>
    <row r="45" spans="1:13" ht="11.25" customHeight="1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</row>
    <row r="46" spans="1:13" ht="11.25" customHeight="1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</row>
    <row r="47" spans="1:13" ht="11.25" customHeight="1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</row>
    <row r="48" spans="1:13" ht="11.25" customHeight="1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</row>
    <row r="49" spans="1:13" ht="11.25" customHeight="1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13" ht="11.25" customHeight="1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</row>
    <row r="51" spans="1:13" ht="11.2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</row>
    <row r="52" spans="1:13" ht="11.25" customHeight="1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</row>
    <row r="53" spans="1:13" ht="11.25" customHeight="1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</row>
    <row r="54" spans="1:13" ht="11.25" customHeight="1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</row>
    <row r="55" spans="1:13" ht="11.25" customHeight="1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</row>
    <row r="56" spans="1:13" ht="11.25" customHeight="1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</row>
    <row r="57" spans="1:13" ht="11.25" customHeight="1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</row>
    <row r="58" spans="1:13" ht="11.25" customHeight="1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</row>
    <row r="59" spans="1:13" ht="11.25" customHeight="1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</row>
    <row r="60" spans="1:13" ht="11.25" customHeight="1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</row>
    <row r="61" spans="1:13" ht="11.25" customHeight="1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</row>
    <row r="62" spans="1:13" ht="11.25" customHeight="1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</row>
    <row r="63" spans="1:13" ht="11.25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</row>
    <row r="64" spans="1:13" ht="11.25" customHeight="1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</row>
    <row r="65" spans="1:13" ht="11.25" customHeight="1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</row>
    <row r="66" spans="1:13" ht="11.25" customHeight="1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</row>
    <row r="67" spans="1:13" ht="11.25" customHeight="1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</row>
    <row r="68" spans="1:13" ht="11.25" customHeight="1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</row>
    <row r="69" spans="1:13" ht="11.25" customHeight="1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</row>
    <row r="70" spans="1:13" ht="11.25" customHeight="1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</row>
    <row r="71" spans="1:13" ht="11.25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</row>
    <row r="72" spans="1:13" ht="11.25" customHeight="1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</row>
    <row r="73" spans="1:13" ht="11.25" customHeight="1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</row>
    <row r="74" spans="1:13" ht="11.25" customHeight="1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</row>
    <row r="75" spans="1:13" ht="11.25" customHeight="1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</row>
    <row r="76" spans="1:13" ht="11.25" customHeight="1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</row>
    <row r="77" spans="1:13" ht="11.25" customHeight="1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</row>
    <row r="78" spans="1:13" ht="11.25" customHeight="1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</row>
  </sheetData>
  <mergeCells count="3">
    <mergeCell ref="A11:M40"/>
    <mergeCell ref="A41:M74"/>
    <mergeCell ref="A75:M78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67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7"/>
      <c r="BE5" s="164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6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7"/>
      <c r="BE6" s="165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65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65"/>
      <c r="BS8" s="14" t="s">
        <v>6</v>
      </c>
    </row>
    <row r="9" spans="1:74" ht="14.45" customHeight="1">
      <c r="B9" s="17"/>
      <c r="AR9" s="17"/>
      <c r="BE9" s="165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65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65"/>
      <c r="BS11" s="14" t="s">
        <v>6</v>
      </c>
    </row>
    <row r="12" spans="1:74" ht="6.95" customHeight="1">
      <c r="B12" s="17"/>
      <c r="AR12" s="17"/>
      <c r="BE12" s="165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65"/>
      <c r="BS13" s="14" t="s">
        <v>6</v>
      </c>
    </row>
    <row r="14" spans="1:74" ht="12.75">
      <c r="B14" s="17"/>
      <c r="E14" s="170" t="s">
        <v>31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24" t="s">
        <v>28</v>
      </c>
      <c r="AN14" s="26" t="s">
        <v>31</v>
      </c>
      <c r="AR14" s="17"/>
      <c r="BE14" s="165"/>
      <c r="BS14" s="14" t="s">
        <v>6</v>
      </c>
    </row>
    <row r="15" spans="1:74" ht="6.95" customHeight="1">
      <c r="B15" s="17"/>
      <c r="AR15" s="17"/>
      <c r="BE15" s="165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33</v>
      </c>
      <c r="AR16" s="17"/>
      <c r="BE16" s="165"/>
      <c r="BS16" s="14" t="s">
        <v>4</v>
      </c>
    </row>
    <row r="17" spans="2:71" ht="18.399999999999999" customHeight="1">
      <c r="B17" s="17"/>
      <c r="E17" s="22" t="s">
        <v>34</v>
      </c>
      <c r="AK17" s="24" t="s">
        <v>28</v>
      </c>
      <c r="AN17" s="22" t="s">
        <v>35</v>
      </c>
      <c r="AR17" s="17"/>
      <c r="BE17" s="165"/>
      <c r="BS17" s="14" t="s">
        <v>36</v>
      </c>
    </row>
    <row r="18" spans="2:71" ht="6.95" customHeight="1">
      <c r="B18" s="17"/>
      <c r="AR18" s="17"/>
      <c r="BE18" s="165"/>
      <c r="BS18" s="14" t="s">
        <v>6</v>
      </c>
    </row>
    <row r="19" spans="2:71" ht="12" customHeight="1">
      <c r="B19" s="17"/>
      <c r="D19" s="24" t="s">
        <v>37</v>
      </c>
      <c r="AK19" s="24" t="s">
        <v>25</v>
      </c>
      <c r="AN19" s="22" t="s">
        <v>33</v>
      </c>
      <c r="AR19" s="17"/>
      <c r="BE19" s="165"/>
      <c r="BS19" s="14" t="s">
        <v>6</v>
      </c>
    </row>
    <row r="20" spans="2:71" ht="18.399999999999999" customHeight="1">
      <c r="B20" s="17"/>
      <c r="E20" s="22" t="s">
        <v>34</v>
      </c>
      <c r="AK20" s="24" t="s">
        <v>28</v>
      </c>
      <c r="AN20" s="22" t="s">
        <v>35</v>
      </c>
      <c r="AR20" s="17"/>
      <c r="BE20" s="165"/>
      <c r="BS20" s="14" t="s">
        <v>36</v>
      </c>
    </row>
    <row r="21" spans="2:71" ht="6.95" customHeight="1">
      <c r="B21" s="17"/>
      <c r="AR21" s="17"/>
      <c r="BE21" s="165"/>
    </row>
    <row r="22" spans="2:71" ht="12" customHeight="1">
      <c r="B22" s="17"/>
      <c r="D22" s="24" t="s">
        <v>38</v>
      </c>
      <c r="AR22" s="17"/>
      <c r="BE22" s="165"/>
    </row>
    <row r="23" spans="2:71" ht="16.5" customHeight="1">
      <c r="B23" s="17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7"/>
      <c r="BE23" s="165"/>
    </row>
    <row r="24" spans="2:71" ht="6.95" customHeight="1">
      <c r="B24" s="17"/>
      <c r="AR24" s="17"/>
      <c r="BE24" s="165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65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3">
        <f>ROUND(AG94,2)</f>
        <v>0</v>
      </c>
      <c r="AL26" s="174"/>
      <c r="AM26" s="174"/>
      <c r="AN26" s="174"/>
      <c r="AO26" s="174"/>
      <c r="AR26" s="29"/>
      <c r="BE26" s="165"/>
    </row>
    <row r="27" spans="2:71" s="1" customFormat="1" ht="6.95" customHeight="1">
      <c r="B27" s="29"/>
      <c r="AR27" s="29"/>
      <c r="BE27" s="165"/>
    </row>
    <row r="28" spans="2:71" s="1" customFormat="1" ht="12.75">
      <c r="B28" s="29"/>
      <c r="L28" s="175" t="s">
        <v>40</v>
      </c>
      <c r="M28" s="175"/>
      <c r="N28" s="175"/>
      <c r="O28" s="175"/>
      <c r="P28" s="175"/>
      <c r="W28" s="175" t="s">
        <v>41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42</v>
      </c>
      <c r="AL28" s="175"/>
      <c r="AM28" s="175"/>
      <c r="AN28" s="175"/>
      <c r="AO28" s="175"/>
      <c r="AR28" s="29"/>
      <c r="BE28" s="165"/>
    </row>
    <row r="29" spans="2:71" s="2" customFormat="1" ht="14.45" customHeight="1">
      <c r="B29" s="33"/>
      <c r="D29" s="24" t="s">
        <v>43</v>
      </c>
      <c r="F29" s="24" t="s">
        <v>44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3"/>
      <c r="BE29" s="166"/>
    </row>
    <row r="30" spans="2:71" s="2" customFormat="1" ht="14.45" customHeight="1">
      <c r="B30" s="33"/>
      <c r="F30" s="24" t="s">
        <v>45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3"/>
      <c r="BE30" s="166"/>
    </row>
    <row r="31" spans="2:71" s="2" customFormat="1" ht="14.45" hidden="1" customHeight="1">
      <c r="B31" s="33"/>
      <c r="F31" s="24" t="s">
        <v>46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3"/>
      <c r="BE31" s="166"/>
    </row>
    <row r="32" spans="2:71" s="2" customFormat="1" ht="14.45" hidden="1" customHeight="1">
      <c r="B32" s="33"/>
      <c r="F32" s="24" t="s">
        <v>47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3"/>
      <c r="BE32" s="166"/>
    </row>
    <row r="33" spans="2:57" s="2" customFormat="1" ht="14.45" hidden="1" customHeight="1">
      <c r="B33" s="33"/>
      <c r="F33" s="24" t="s">
        <v>48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3"/>
      <c r="BE33" s="166"/>
    </row>
    <row r="34" spans="2:57" s="1" customFormat="1" ht="6.95" customHeight="1">
      <c r="B34" s="29"/>
      <c r="AR34" s="29"/>
      <c r="BE34" s="165"/>
    </row>
    <row r="35" spans="2:57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179" t="s">
        <v>51</v>
      </c>
      <c r="Y35" s="180"/>
      <c r="Z35" s="180"/>
      <c r="AA35" s="180"/>
      <c r="AB35" s="180"/>
      <c r="AC35" s="36"/>
      <c r="AD35" s="36"/>
      <c r="AE35" s="36"/>
      <c r="AF35" s="36"/>
      <c r="AG35" s="36"/>
      <c r="AH35" s="36"/>
      <c r="AI35" s="36"/>
      <c r="AJ35" s="36"/>
      <c r="AK35" s="181">
        <f>SUM(AK26:AK33)</f>
        <v>0</v>
      </c>
      <c r="AL35" s="180"/>
      <c r="AM35" s="180"/>
      <c r="AN35" s="180"/>
      <c r="AO35" s="182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54</v>
      </c>
      <c r="AI60" s="31"/>
      <c r="AJ60" s="31"/>
      <c r="AK60" s="31"/>
      <c r="AL60" s="31"/>
      <c r="AM60" s="40" t="s">
        <v>55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54</v>
      </c>
      <c r="AI75" s="31"/>
      <c r="AJ75" s="31"/>
      <c r="AK75" s="31"/>
      <c r="AL75" s="31"/>
      <c r="AM75" s="40" t="s">
        <v>55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58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P162022</v>
      </c>
      <c r="AR84" s="45"/>
    </row>
    <row r="85" spans="1:91" s="4" customFormat="1" ht="36.950000000000003" customHeight="1">
      <c r="B85" s="46"/>
      <c r="C85" s="47" t="s">
        <v>16</v>
      </c>
      <c r="L85" s="183" t="str">
        <f>K6</f>
        <v>K.Vary, ul. Vodárenská - parkoviště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85" t="str">
        <f>IF(AN8= "","",AN8)</f>
        <v>21. 2. 2023</v>
      </c>
      <c r="AN87" s="185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Statutární město Karlovy Vary</v>
      </c>
      <c r="AI89" s="24" t="s">
        <v>32</v>
      </c>
      <c r="AM89" s="186" t="str">
        <f>IF(E17="","",E17)</f>
        <v>GEOprojectKV s.r.o.</v>
      </c>
      <c r="AN89" s="187"/>
      <c r="AO89" s="187"/>
      <c r="AP89" s="187"/>
      <c r="AR89" s="29"/>
      <c r="AS89" s="188" t="s">
        <v>59</v>
      </c>
      <c r="AT89" s="18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37</v>
      </c>
      <c r="AM90" s="186" t="str">
        <f>IF(E20="","",E20)</f>
        <v>GEOprojectKV s.r.o.</v>
      </c>
      <c r="AN90" s="187"/>
      <c r="AO90" s="187"/>
      <c r="AP90" s="187"/>
      <c r="AR90" s="29"/>
      <c r="AS90" s="190"/>
      <c r="AT90" s="191"/>
      <c r="BD90" s="53"/>
    </row>
    <row r="91" spans="1:91" s="1" customFormat="1" ht="10.9" customHeight="1">
      <c r="B91" s="29"/>
      <c r="AR91" s="29"/>
      <c r="AS91" s="190"/>
      <c r="AT91" s="191"/>
      <c r="BD91" s="53"/>
    </row>
    <row r="92" spans="1:91" s="1" customFormat="1" ht="29.25" customHeight="1">
      <c r="B92" s="29"/>
      <c r="C92" s="192" t="s">
        <v>60</v>
      </c>
      <c r="D92" s="193"/>
      <c r="E92" s="193"/>
      <c r="F92" s="193"/>
      <c r="G92" s="193"/>
      <c r="H92" s="54"/>
      <c r="I92" s="194" t="s">
        <v>61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62</v>
      </c>
      <c r="AH92" s="193"/>
      <c r="AI92" s="193"/>
      <c r="AJ92" s="193"/>
      <c r="AK92" s="193"/>
      <c r="AL92" s="193"/>
      <c r="AM92" s="193"/>
      <c r="AN92" s="194" t="s">
        <v>63</v>
      </c>
      <c r="AO92" s="193"/>
      <c r="AP92" s="196"/>
      <c r="AQ92" s="55" t="s">
        <v>64</v>
      </c>
      <c r="AR92" s="29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8" t="s">
        <v>76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78</v>
      </c>
      <c r="BT94" s="69" t="s">
        <v>79</v>
      </c>
      <c r="BU94" s="70" t="s">
        <v>80</v>
      </c>
      <c r="BV94" s="69" t="s">
        <v>81</v>
      </c>
      <c r="BW94" s="69" t="s">
        <v>5</v>
      </c>
      <c r="BX94" s="69" t="s">
        <v>82</v>
      </c>
      <c r="CL94" s="69" t="s">
        <v>1</v>
      </c>
    </row>
    <row r="95" spans="1:91" s="6" customFormat="1" ht="16.5" customHeight="1">
      <c r="A95" s="71" t="s">
        <v>83</v>
      </c>
      <c r="B95" s="72"/>
      <c r="C95" s="73"/>
      <c r="D95" s="199" t="s">
        <v>84</v>
      </c>
      <c r="E95" s="199"/>
      <c r="F95" s="199"/>
      <c r="G95" s="199"/>
      <c r="H95" s="199"/>
      <c r="I95" s="74"/>
      <c r="J95" s="199" t="s">
        <v>85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7">
        <f>'SO 401 - Veřejné osvětlení'!J30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75" t="s">
        <v>86</v>
      </c>
      <c r="AR95" s="72"/>
      <c r="AS95" s="76">
        <v>0</v>
      </c>
      <c r="AT95" s="77">
        <f>ROUND(SUM(AV95:AW95),2)</f>
        <v>0</v>
      </c>
      <c r="AU95" s="78">
        <f>'SO 401 - Veřejné osvětlení'!P123</f>
        <v>0</v>
      </c>
      <c r="AV95" s="77">
        <f>'SO 401 - Veřejné osvětlení'!J33</f>
        <v>0</v>
      </c>
      <c r="AW95" s="77">
        <f>'SO 401 - Veřejné osvětlení'!J34</f>
        <v>0</v>
      </c>
      <c r="AX95" s="77">
        <f>'SO 401 - Veřejné osvětlení'!J35</f>
        <v>0</v>
      </c>
      <c r="AY95" s="77">
        <f>'SO 401 - Veřejné osvětlení'!J36</f>
        <v>0</v>
      </c>
      <c r="AZ95" s="77">
        <f>'SO 401 - Veřejné osvětlení'!F33</f>
        <v>0</v>
      </c>
      <c r="BA95" s="77">
        <f>'SO 401 - Veřejné osvětlení'!F34</f>
        <v>0</v>
      </c>
      <c r="BB95" s="77">
        <f>'SO 401 - Veřejné osvětlení'!F35</f>
        <v>0</v>
      </c>
      <c r="BC95" s="77">
        <f>'SO 401 - Veřejné osvětlení'!F36</f>
        <v>0</v>
      </c>
      <c r="BD95" s="79">
        <f>'SO 401 - Veřejné osvětlení'!F37</f>
        <v>0</v>
      </c>
      <c r="BT95" s="80" t="s">
        <v>87</v>
      </c>
      <c r="BV95" s="80" t="s">
        <v>81</v>
      </c>
      <c r="BW95" s="80" t="s">
        <v>88</v>
      </c>
      <c r="BX95" s="80" t="s">
        <v>5</v>
      </c>
      <c r="CL95" s="80" t="s">
        <v>1</v>
      </c>
      <c r="CM95" s="80" t="s">
        <v>89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sheetProtection algorithmName="SHA-512" hashValue="vt9A0xle5v7/FF/uTiIHmmEXzFZAJ663GAVjHKsdjFgxvDWdIdSUKVoGT/Io81Usfspa3zO43sTAUz3n1Ey3xA==" saltValue="ywmGdVgytDDiiaAurkHjF3IoPvPRptDAvIcR/YUF4GxyLlUTwv+dhieQhCWPpjQnWk3KKBb0wV4mE7oPL7IfG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401 - Veřejné osvětlení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88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5" customHeight="1">
      <c r="B4" s="17"/>
      <c r="D4" s="18" t="s">
        <v>90</v>
      </c>
      <c r="L4" s="17"/>
      <c r="M4" s="8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2" t="str">
        <f>'Rekapitulace stavby'!K6</f>
        <v>K.Vary, ul. Vodárenská - parkoviště</v>
      </c>
      <c r="F7" s="203"/>
      <c r="G7" s="203"/>
      <c r="H7" s="203"/>
      <c r="L7" s="17"/>
    </row>
    <row r="8" spans="2:46" s="1" customFormat="1" ht="12" customHeight="1">
      <c r="B8" s="29"/>
      <c r="D8" s="24" t="s">
        <v>91</v>
      </c>
      <c r="L8" s="29"/>
    </row>
    <row r="9" spans="2:46" s="1" customFormat="1" ht="16.5" customHeight="1">
      <c r="B9" s="29"/>
      <c r="E9" s="183" t="s">
        <v>92</v>
      </c>
      <c r="F9" s="204"/>
      <c r="G9" s="204"/>
      <c r="H9" s="204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21. 2. 2023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5" t="str">
        <f>'Rekapitulace stavby'!E14</f>
        <v>Vyplň údaj</v>
      </c>
      <c r="F18" s="167"/>
      <c r="G18" s="167"/>
      <c r="H18" s="167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28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25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28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2"/>
      <c r="E27" s="172" t="s">
        <v>1</v>
      </c>
      <c r="F27" s="172"/>
      <c r="G27" s="172"/>
      <c r="H27" s="172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39</v>
      </c>
      <c r="J30" s="63">
        <f>ROUND(J123,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5" customHeight="1">
      <c r="B33" s="29"/>
      <c r="D33" s="52" t="s">
        <v>43</v>
      </c>
      <c r="E33" s="24" t="s">
        <v>44</v>
      </c>
      <c r="F33" s="84">
        <f>ROUND((SUM(BE123:BE178)),  2)</f>
        <v>0</v>
      </c>
      <c r="I33" s="85">
        <v>0.21</v>
      </c>
      <c r="J33" s="84">
        <f>ROUND(((SUM(BE123:BE178))*I33),  2)</f>
        <v>0</v>
      </c>
      <c r="L33" s="29"/>
    </row>
    <row r="34" spans="2:12" s="1" customFormat="1" ht="14.45" customHeight="1">
      <c r="B34" s="29"/>
      <c r="E34" s="24" t="s">
        <v>45</v>
      </c>
      <c r="F34" s="84">
        <f>ROUND((SUM(BF123:BF178)),  2)</f>
        <v>0</v>
      </c>
      <c r="I34" s="85">
        <v>0.15</v>
      </c>
      <c r="J34" s="84">
        <f>ROUND(((SUM(BF123:BF178))*I34),  2)</f>
        <v>0</v>
      </c>
      <c r="L34" s="29"/>
    </row>
    <row r="35" spans="2:12" s="1" customFormat="1" ht="14.45" hidden="1" customHeight="1">
      <c r="B35" s="29"/>
      <c r="E35" s="24" t="s">
        <v>46</v>
      </c>
      <c r="F35" s="84">
        <f>ROUND((SUM(BG123:BG178)),  2)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47</v>
      </c>
      <c r="F36" s="84">
        <f>ROUND((SUM(BH123:BH178)),  2)</f>
        <v>0</v>
      </c>
      <c r="I36" s="85">
        <v>0.15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48</v>
      </c>
      <c r="F37" s="84">
        <f>ROUND((SUM(BI123:BI178)),  2)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49</v>
      </c>
      <c r="E39" s="54"/>
      <c r="F39" s="54"/>
      <c r="G39" s="88" t="s">
        <v>50</v>
      </c>
      <c r="H39" s="89" t="s">
        <v>51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54</v>
      </c>
      <c r="E61" s="31"/>
      <c r="F61" s="92" t="s">
        <v>55</v>
      </c>
      <c r="G61" s="40" t="s">
        <v>54</v>
      </c>
      <c r="H61" s="31"/>
      <c r="I61" s="31"/>
      <c r="J61" s="93" t="s">
        <v>55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54</v>
      </c>
      <c r="E76" s="31"/>
      <c r="F76" s="92" t="s">
        <v>55</v>
      </c>
      <c r="G76" s="40" t="s">
        <v>54</v>
      </c>
      <c r="H76" s="31"/>
      <c r="I76" s="31"/>
      <c r="J76" s="93" t="s">
        <v>55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93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2" t="str">
        <f>E7</f>
        <v>K.Vary, ul. Vodárenská - parkoviště</v>
      </c>
      <c r="F85" s="203"/>
      <c r="G85" s="203"/>
      <c r="H85" s="203"/>
      <c r="L85" s="29"/>
    </row>
    <row r="86" spans="2:47" s="1" customFormat="1" ht="12" customHeight="1">
      <c r="B86" s="29"/>
      <c r="C86" s="24" t="s">
        <v>91</v>
      </c>
      <c r="L86" s="29"/>
    </row>
    <row r="87" spans="2:47" s="1" customFormat="1" ht="16.5" customHeight="1">
      <c r="B87" s="29"/>
      <c r="E87" s="183" t="str">
        <f>E9</f>
        <v>SO 401 - Veřejné osvětlení</v>
      </c>
      <c r="F87" s="204"/>
      <c r="G87" s="204"/>
      <c r="H87" s="204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21. 2. 2023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Statutární město Karlovy Vary</v>
      </c>
      <c r="I91" s="24" t="s">
        <v>32</v>
      </c>
      <c r="J91" s="27" t="str">
        <f>E21</f>
        <v>GEOprojectKV s.r.o.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37</v>
      </c>
      <c r="J92" s="27" t="str">
        <f>E24</f>
        <v>GEOprojectKV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94</v>
      </c>
      <c r="D94" s="86"/>
      <c r="E94" s="86"/>
      <c r="F94" s="86"/>
      <c r="G94" s="86"/>
      <c r="H94" s="86"/>
      <c r="I94" s="86"/>
      <c r="J94" s="95" t="s">
        <v>95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96</v>
      </c>
      <c r="J96" s="63">
        <f>J123</f>
        <v>0</v>
      </c>
      <c r="L96" s="29"/>
      <c r="AU96" s="14" t="s">
        <v>97</v>
      </c>
    </row>
    <row r="97" spans="2:12" s="8" customFormat="1" ht="24.95" customHeight="1">
      <c r="B97" s="97"/>
      <c r="D97" s="98" t="s">
        <v>98</v>
      </c>
      <c r="E97" s="99"/>
      <c r="F97" s="99"/>
      <c r="G97" s="99"/>
      <c r="H97" s="99"/>
      <c r="I97" s="99"/>
      <c r="J97" s="100">
        <f>J124</f>
        <v>0</v>
      </c>
      <c r="L97" s="97"/>
    </row>
    <row r="98" spans="2:12" s="9" customFormat="1" ht="19.899999999999999" customHeight="1">
      <c r="B98" s="101"/>
      <c r="D98" s="102" t="s">
        <v>99</v>
      </c>
      <c r="E98" s="103"/>
      <c r="F98" s="103"/>
      <c r="G98" s="103"/>
      <c r="H98" s="103"/>
      <c r="I98" s="103"/>
      <c r="J98" s="104">
        <f>J125</f>
        <v>0</v>
      </c>
      <c r="L98" s="101"/>
    </row>
    <row r="99" spans="2:12" s="9" customFormat="1" ht="19.899999999999999" customHeight="1">
      <c r="B99" s="101"/>
      <c r="D99" s="102" t="s">
        <v>100</v>
      </c>
      <c r="E99" s="103"/>
      <c r="F99" s="103"/>
      <c r="G99" s="103"/>
      <c r="H99" s="103"/>
      <c r="I99" s="103"/>
      <c r="J99" s="104">
        <f>J130</f>
        <v>0</v>
      </c>
      <c r="L99" s="101"/>
    </row>
    <row r="100" spans="2:12" s="8" customFormat="1" ht="24.95" customHeight="1">
      <c r="B100" s="97"/>
      <c r="D100" s="98" t="s">
        <v>101</v>
      </c>
      <c r="E100" s="99"/>
      <c r="F100" s="99"/>
      <c r="G100" s="99"/>
      <c r="H100" s="99"/>
      <c r="I100" s="99"/>
      <c r="J100" s="100">
        <f>J135</f>
        <v>0</v>
      </c>
      <c r="L100" s="97"/>
    </row>
    <row r="101" spans="2:12" s="9" customFormat="1" ht="19.899999999999999" customHeight="1">
      <c r="B101" s="101"/>
      <c r="D101" s="102" t="s">
        <v>102</v>
      </c>
      <c r="E101" s="103"/>
      <c r="F101" s="103"/>
      <c r="G101" s="103"/>
      <c r="H101" s="103"/>
      <c r="I101" s="103"/>
      <c r="J101" s="104">
        <f>J136</f>
        <v>0</v>
      </c>
      <c r="L101" s="101"/>
    </row>
    <row r="102" spans="2:12" s="9" customFormat="1" ht="19.899999999999999" customHeight="1">
      <c r="B102" s="101"/>
      <c r="D102" s="102" t="s">
        <v>103</v>
      </c>
      <c r="E102" s="103"/>
      <c r="F102" s="103"/>
      <c r="G102" s="103"/>
      <c r="H102" s="103"/>
      <c r="I102" s="103"/>
      <c r="J102" s="104">
        <f>J168</f>
        <v>0</v>
      </c>
      <c r="L102" s="101"/>
    </row>
    <row r="103" spans="2:12" s="9" customFormat="1" ht="14.85" customHeight="1">
      <c r="B103" s="101"/>
      <c r="D103" s="102" t="s">
        <v>104</v>
      </c>
      <c r="E103" s="103"/>
      <c r="F103" s="103"/>
      <c r="G103" s="103"/>
      <c r="H103" s="103"/>
      <c r="I103" s="103"/>
      <c r="J103" s="104">
        <f>J175</f>
        <v>0</v>
      </c>
      <c r="L103" s="101"/>
    </row>
    <row r="104" spans="2:12" s="1" customFormat="1" ht="21.75" customHeight="1">
      <c r="B104" s="29"/>
      <c r="L104" s="29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12" s="1" customFormat="1" ht="24.95" customHeight="1">
      <c r="B110" s="29"/>
      <c r="C110" s="18" t="s">
        <v>105</v>
      </c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16</v>
      </c>
      <c r="L112" s="29"/>
    </row>
    <row r="113" spans="2:65" s="1" customFormat="1" ht="16.5" customHeight="1">
      <c r="B113" s="29"/>
      <c r="E113" s="202" t="str">
        <f>E7</f>
        <v>K.Vary, ul. Vodárenská - parkoviště</v>
      </c>
      <c r="F113" s="203"/>
      <c r="G113" s="203"/>
      <c r="H113" s="203"/>
      <c r="L113" s="29"/>
    </row>
    <row r="114" spans="2:65" s="1" customFormat="1" ht="12" customHeight="1">
      <c r="B114" s="29"/>
      <c r="C114" s="24" t="s">
        <v>91</v>
      </c>
      <c r="L114" s="29"/>
    </row>
    <row r="115" spans="2:65" s="1" customFormat="1" ht="16.5" customHeight="1">
      <c r="B115" s="29"/>
      <c r="E115" s="183" t="str">
        <f>E9</f>
        <v>SO 401 - Veřejné osvětlení</v>
      </c>
      <c r="F115" s="204"/>
      <c r="G115" s="204"/>
      <c r="H115" s="204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4" t="s">
        <v>20</v>
      </c>
      <c r="F117" s="22" t="str">
        <f>F12</f>
        <v xml:space="preserve"> </v>
      </c>
      <c r="I117" s="24" t="s">
        <v>22</v>
      </c>
      <c r="J117" s="49" t="str">
        <f>IF(J12="","",J12)</f>
        <v>21. 2. 2023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4" t="s">
        <v>24</v>
      </c>
      <c r="F119" s="22" t="str">
        <f>E15</f>
        <v>Statutární město Karlovy Vary</v>
      </c>
      <c r="I119" s="24" t="s">
        <v>32</v>
      </c>
      <c r="J119" s="27" t="str">
        <f>E21</f>
        <v>GEOprojectKV s.r.o.</v>
      </c>
      <c r="L119" s="29"/>
    </row>
    <row r="120" spans="2:65" s="1" customFormat="1" ht="15.2" customHeight="1">
      <c r="B120" s="29"/>
      <c r="C120" s="24" t="s">
        <v>30</v>
      </c>
      <c r="F120" s="22" t="str">
        <f>IF(E18="","",E18)</f>
        <v>Vyplň údaj</v>
      </c>
      <c r="I120" s="24" t="s">
        <v>37</v>
      </c>
      <c r="J120" s="27" t="str">
        <f>E24</f>
        <v>GEOprojectKV s.r.o.</v>
      </c>
      <c r="L120" s="29"/>
    </row>
    <row r="121" spans="2:65" s="1" customFormat="1" ht="10.35" customHeight="1">
      <c r="B121" s="29"/>
      <c r="L121" s="29"/>
    </row>
    <row r="122" spans="2:65" s="10" customFormat="1" ht="29.25" customHeight="1">
      <c r="B122" s="105"/>
      <c r="C122" s="106" t="s">
        <v>106</v>
      </c>
      <c r="D122" s="107" t="s">
        <v>64</v>
      </c>
      <c r="E122" s="107" t="s">
        <v>60</v>
      </c>
      <c r="F122" s="107" t="s">
        <v>61</v>
      </c>
      <c r="G122" s="107" t="s">
        <v>107</v>
      </c>
      <c r="H122" s="107" t="s">
        <v>108</v>
      </c>
      <c r="I122" s="107" t="s">
        <v>109</v>
      </c>
      <c r="J122" s="107" t="s">
        <v>95</v>
      </c>
      <c r="K122" s="108" t="s">
        <v>110</v>
      </c>
      <c r="L122" s="105"/>
      <c r="M122" s="56" t="s">
        <v>1</v>
      </c>
      <c r="N122" s="57" t="s">
        <v>43</v>
      </c>
      <c r="O122" s="57" t="s">
        <v>111</v>
      </c>
      <c r="P122" s="57" t="s">
        <v>112</v>
      </c>
      <c r="Q122" s="57" t="s">
        <v>113</v>
      </c>
      <c r="R122" s="57" t="s">
        <v>114</v>
      </c>
      <c r="S122" s="57" t="s">
        <v>115</v>
      </c>
      <c r="T122" s="58" t="s">
        <v>116</v>
      </c>
    </row>
    <row r="123" spans="2:65" s="1" customFormat="1" ht="22.9" customHeight="1">
      <c r="B123" s="29"/>
      <c r="C123" s="61" t="s">
        <v>117</v>
      </c>
      <c r="J123" s="109">
        <f>BK123</f>
        <v>0</v>
      </c>
      <c r="L123" s="29"/>
      <c r="M123" s="59"/>
      <c r="N123" s="50"/>
      <c r="O123" s="50"/>
      <c r="P123" s="110">
        <f>P124+P135</f>
        <v>0</v>
      </c>
      <c r="Q123" s="50"/>
      <c r="R123" s="110">
        <f>R124+R135</f>
        <v>4.3916240000000002</v>
      </c>
      <c r="S123" s="50"/>
      <c r="T123" s="111">
        <f>T124+T135</f>
        <v>2.2679999999999998</v>
      </c>
      <c r="AT123" s="14" t="s">
        <v>78</v>
      </c>
      <c r="AU123" s="14" t="s">
        <v>97</v>
      </c>
      <c r="BK123" s="112">
        <f>BK124+BK135</f>
        <v>0</v>
      </c>
    </row>
    <row r="124" spans="2:65" s="11" customFormat="1" ht="25.9" customHeight="1">
      <c r="B124" s="113"/>
      <c r="D124" s="114" t="s">
        <v>78</v>
      </c>
      <c r="E124" s="115" t="s">
        <v>118</v>
      </c>
      <c r="F124" s="115" t="s">
        <v>119</v>
      </c>
      <c r="I124" s="116"/>
      <c r="J124" s="117">
        <f>BK124</f>
        <v>0</v>
      </c>
      <c r="L124" s="113"/>
      <c r="M124" s="118"/>
      <c r="P124" s="119">
        <f>P125+P130</f>
        <v>0</v>
      </c>
      <c r="R124" s="119">
        <f>R125+R130</f>
        <v>3.3146999999999998</v>
      </c>
      <c r="T124" s="120">
        <f>T125+T130</f>
        <v>2.2679999999999998</v>
      </c>
      <c r="AR124" s="114" t="s">
        <v>87</v>
      </c>
      <c r="AT124" s="121" t="s">
        <v>78</v>
      </c>
      <c r="AU124" s="121" t="s">
        <v>79</v>
      </c>
      <c r="AY124" s="114" t="s">
        <v>120</v>
      </c>
      <c r="BK124" s="122">
        <f>BK125+BK130</f>
        <v>0</v>
      </c>
    </row>
    <row r="125" spans="2:65" s="11" customFormat="1" ht="22.9" customHeight="1">
      <c r="B125" s="113"/>
      <c r="D125" s="114" t="s">
        <v>78</v>
      </c>
      <c r="E125" s="123" t="s">
        <v>87</v>
      </c>
      <c r="F125" s="123" t="s">
        <v>121</v>
      </c>
      <c r="I125" s="116"/>
      <c r="J125" s="124">
        <f>BK125</f>
        <v>0</v>
      </c>
      <c r="L125" s="113"/>
      <c r="M125" s="118"/>
      <c r="P125" s="119">
        <f>SUM(P126:P129)</f>
        <v>0</v>
      </c>
      <c r="R125" s="119">
        <f>SUM(R126:R129)</f>
        <v>0</v>
      </c>
      <c r="T125" s="120">
        <f>SUM(T126:T129)</f>
        <v>2.2679999999999998</v>
      </c>
      <c r="AR125" s="114" t="s">
        <v>87</v>
      </c>
      <c r="AT125" s="121" t="s">
        <v>78</v>
      </c>
      <c r="AU125" s="121" t="s">
        <v>87</v>
      </c>
      <c r="AY125" s="114" t="s">
        <v>120</v>
      </c>
      <c r="BK125" s="122">
        <f>SUM(BK126:BK129)</f>
        <v>0</v>
      </c>
    </row>
    <row r="126" spans="2:65" s="1" customFormat="1" ht="33" customHeight="1">
      <c r="B126" s="29"/>
      <c r="C126" s="125" t="s">
        <v>87</v>
      </c>
      <c r="D126" s="125" t="s">
        <v>122</v>
      </c>
      <c r="E126" s="126" t="s">
        <v>123</v>
      </c>
      <c r="F126" s="127" t="s">
        <v>124</v>
      </c>
      <c r="G126" s="128" t="s">
        <v>125</v>
      </c>
      <c r="H126" s="129">
        <v>3</v>
      </c>
      <c r="I126" s="130"/>
      <c r="J126" s="131">
        <f>ROUND(I126*H126,2)</f>
        <v>0</v>
      </c>
      <c r="K126" s="127" t="s">
        <v>126</v>
      </c>
      <c r="L126" s="29"/>
      <c r="M126" s="132" t="s">
        <v>1</v>
      </c>
      <c r="N126" s="133" t="s">
        <v>44</v>
      </c>
      <c r="P126" s="134">
        <f>O126*H126</f>
        <v>0</v>
      </c>
      <c r="Q126" s="134">
        <v>0</v>
      </c>
      <c r="R126" s="134">
        <f>Q126*H126</f>
        <v>0</v>
      </c>
      <c r="S126" s="134">
        <v>0.44</v>
      </c>
      <c r="T126" s="135">
        <f>S126*H126</f>
        <v>1.32</v>
      </c>
      <c r="AR126" s="136" t="s">
        <v>127</v>
      </c>
      <c r="AT126" s="136" t="s">
        <v>122</v>
      </c>
      <c r="AU126" s="136" t="s">
        <v>89</v>
      </c>
      <c r="AY126" s="14" t="s">
        <v>120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4" t="s">
        <v>87</v>
      </c>
      <c r="BK126" s="137">
        <f>ROUND(I126*H126,2)</f>
        <v>0</v>
      </c>
      <c r="BL126" s="14" t="s">
        <v>127</v>
      </c>
      <c r="BM126" s="136" t="s">
        <v>128</v>
      </c>
    </row>
    <row r="127" spans="2:65" s="1" customFormat="1" ht="24.2" customHeight="1">
      <c r="B127" s="29"/>
      <c r="C127" s="125" t="s">
        <v>89</v>
      </c>
      <c r="D127" s="125" t="s">
        <v>122</v>
      </c>
      <c r="E127" s="126" t="s">
        <v>129</v>
      </c>
      <c r="F127" s="127" t="s">
        <v>130</v>
      </c>
      <c r="G127" s="128" t="s">
        <v>125</v>
      </c>
      <c r="H127" s="129">
        <v>3</v>
      </c>
      <c r="I127" s="130"/>
      <c r="J127" s="131">
        <f>ROUND(I127*H127,2)</f>
        <v>0</v>
      </c>
      <c r="K127" s="127" t="s">
        <v>126</v>
      </c>
      <c r="L127" s="29"/>
      <c r="M127" s="132" t="s">
        <v>1</v>
      </c>
      <c r="N127" s="133" t="s">
        <v>44</v>
      </c>
      <c r="P127" s="134">
        <f>O127*H127</f>
        <v>0</v>
      </c>
      <c r="Q127" s="134">
        <v>0</v>
      </c>
      <c r="R127" s="134">
        <f>Q127*H127</f>
        <v>0</v>
      </c>
      <c r="S127" s="134">
        <v>0.316</v>
      </c>
      <c r="T127" s="135">
        <f>S127*H127</f>
        <v>0.94799999999999995</v>
      </c>
      <c r="AR127" s="136" t="s">
        <v>127</v>
      </c>
      <c r="AT127" s="136" t="s">
        <v>122</v>
      </c>
      <c r="AU127" s="136" t="s">
        <v>89</v>
      </c>
      <c r="AY127" s="14" t="s">
        <v>120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4" t="s">
        <v>87</v>
      </c>
      <c r="BK127" s="137">
        <f>ROUND(I127*H127,2)</f>
        <v>0</v>
      </c>
      <c r="BL127" s="14" t="s">
        <v>127</v>
      </c>
      <c r="BM127" s="136" t="s">
        <v>131</v>
      </c>
    </row>
    <row r="128" spans="2:65" s="1" customFormat="1" ht="33" customHeight="1">
      <c r="B128" s="29"/>
      <c r="C128" s="125" t="s">
        <v>132</v>
      </c>
      <c r="D128" s="125" t="s">
        <v>122</v>
      </c>
      <c r="E128" s="126" t="s">
        <v>133</v>
      </c>
      <c r="F128" s="127" t="s">
        <v>134</v>
      </c>
      <c r="G128" s="128" t="s">
        <v>135</v>
      </c>
      <c r="H128" s="129">
        <v>2.5</v>
      </c>
      <c r="I128" s="130"/>
      <c r="J128" s="131">
        <f>ROUND(I128*H128,2)</f>
        <v>0</v>
      </c>
      <c r="K128" s="127" t="s">
        <v>126</v>
      </c>
      <c r="L128" s="29"/>
      <c r="M128" s="132" t="s">
        <v>1</v>
      </c>
      <c r="N128" s="133" t="s">
        <v>44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127</v>
      </c>
      <c r="AT128" s="136" t="s">
        <v>122</v>
      </c>
      <c r="AU128" s="136" t="s">
        <v>89</v>
      </c>
      <c r="AY128" s="14" t="s">
        <v>120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4" t="s">
        <v>87</v>
      </c>
      <c r="BK128" s="137">
        <f>ROUND(I128*H128,2)</f>
        <v>0</v>
      </c>
      <c r="BL128" s="14" t="s">
        <v>127</v>
      </c>
      <c r="BM128" s="136" t="s">
        <v>136</v>
      </c>
    </row>
    <row r="129" spans="2:65" s="1" customFormat="1" ht="19.5">
      <c r="B129" s="29"/>
      <c r="D129" s="138" t="s">
        <v>137</v>
      </c>
      <c r="F129" s="139" t="s">
        <v>138</v>
      </c>
      <c r="I129" s="140"/>
      <c r="L129" s="29"/>
      <c r="M129" s="141"/>
      <c r="T129" s="53"/>
      <c r="AT129" s="14" t="s">
        <v>137</v>
      </c>
      <c r="AU129" s="14" t="s">
        <v>89</v>
      </c>
    </row>
    <row r="130" spans="2:65" s="11" customFormat="1" ht="22.9" customHeight="1">
      <c r="B130" s="113"/>
      <c r="D130" s="114" t="s">
        <v>78</v>
      </c>
      <c r="E130" s="123" t="s">
        <v>139</v>
      </c>
      <c r="F130" s="123" t="s">
        <v>140</v>
      </c>
      <c r="I130" s="116"/>
      <c r="J130" s="124">
        <f>BK130</f>
        <v>0</v>
      </c>
      <c r="L130" s="113"/>
      <c r="M130" s="118"/>
      <c r="P130" s="119">
        <f>SUM(P131:P134)</f>
        <v>0</v>
      </c>
      <c r="R130" s="119">
        <f>SUM(R131:R134)</f>
        <v>3.3146999999999998</v>
      </c>
      <c r="T130" s="120">
        <f>SUM(T131:T134)</f>
        <v>0</v>
      </c>
      <c r="AR130" s="114" t="s">
        <v>87</v>
      </c>
      <c r="AT130" s="121" t="s">
        <v>78</v>
      </c>
      <c r="AU130" s="121" t="s">
        <v>87</v>
      </c>
      <c r="AY130" s="114" t="s">
        <v>120</v>
      </c>
      <c r="BK130" s="122">
        <f>SUM(BK131:BK134)</f>
        <v>0</v>
      </c>
    </row>
    <row r="131" spans="2:65" s="1" customFormat="1" ht="24.2" customHeight="1">
      <c r="B131" s="29"/>
      <c r="C131" s="125" t="s">
        <v>127</v>
      </c>
      <c r="D131" s="125" t="s">
        <v>122</v>
      </c>
      <c r="E131" s="126" t="s">
        <v>141</v>
      </c>
      <c r="F131" s="127" t="s">
        <v>142</v>
      </c>
      <c r="G131" s="128" t="s">
        <v>125</v>
      </c>
      <c r="H131" s="129">
        <v>6</v>
      </c>
      <c r="I131" s="130"/>
      <c r="J131" s="131">
        <f>ROUND(I131*H131,2)</f>
        <v>0</v>
      </c>
      <c r="K131" s="127" t="s">
        <v>126</v>
      </c>
      <c r="L131" s="29"/>
      <c r="M131" s="132" t="s">
        <v>1</v>
      </c>
      <c r="N131" s="133" t="s">
        <v>44</v>
      </c>
      <c r="P131" s="134">
        <f>O131*H131</f>
        <v>0</v>
      </c>
      <c r="Q131" s="134">
        <v>0.34499999999999997</v>
      </c>
      <c r="R131" s="134">
        <f>Q131*H131</f>
        <v>2.0699999999999998</v>
      </c>
      <c r="S131" s="134">
        <v>0</v>
      </c>
      <c r="T131" s="135">
        <f>S131*H131</f>
        <v>0</v>
      </c>
      <c r="AR131" s="136" t="s">
        <v>127</v>
      </c>
      <c r="AT131" s="136" t="s">
        <v>122</v>
      </c>
      <c r="AU131" s="136" t="s">
        <v>89</v>
      </c>
      <c r="AY131" s="14" t="s">
        <v>120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4" t="s">
        <v>87</v>
      </c>
      <c r="BK131" s="137">
        <f>ROUND(I131*H131,2)</f>
        <v>0</v>
      </c>
      <c r="BL131" s="14" t="s">
        <v>127</v>
      </c>
      <c r="BM131" s="136" t="s">
        <v>143</v>
      </c>
    </row>
    <row r="132" spans="2:65" s="12" customFormat="1" ht="11.25">
      <c r="B132" s="142"/>
      <c r="D132" s="138" t="s">
        <v>144</v>
      </c>
      <c r="E132" s="143" t="s">
        <v>1</v>
      </c>
      <c r="F132" s="144" t="s">
        <v>145</v>
      </c>
      <c r="H132" s="145">
        <v>6</v>
      </c>
      <c r="I132" s="146"/>
      <c r="L132" s="142"/>
      <c r="M132" s="147"/>
      <c r="T132" s="148"/>
      <c r="AT132" s="143" t="s">
        <v>144</v>
      </c>
      <c r="AU132" s="143" t="s">
        <v>89</v>
      </c>
      <c r="AV132" s="12" t="s">
        <v>89</v>
      </c>
      <c r="AW132" s="12" t="s">
        <v>36</v>
      </c>
      <c r="AX132" s="12" t="s">
        <v>87</v>
      </c>
      <c r="AY132" s="143" t="s">
        <v>120</v>
      </c>
    </row>
    <row r="133" spans="2:65" s="1" customFormat="1" ht="33" customHeight="1">
      <c r="B133" s="29"/>
      <c r="C133" s="125" t="s">
        <v>139</v>
      </c>
      <c r="D133" s="125" t="s">
        <v>122</v>
      </c>
      <c r="E133" s="126" t="s">
        <v>146</v>
      </c>
      <c r="F133" s="127" t="s">
        <v>147</v>
      </c>
      <c r="G133" s="128" t="s">
        <v>125</v>
      </c>
      <c r="H133" s="129">
        <v>6</v>
      </c>
      <c r="I133" s="130"/>
      <c r="J133" s="131">
        <f>ROUND(I133*H133,2)</f>
        <v>0</v>
      </c>
      <c r="K133" s="127" t="s">
        <v>126</v>
      </c>
      <c r="L133" s="29"/>
      <c r="M133" s="132" t="s">
        <v>1</v>
      </c>
      <c r="N133" s="133" t="s">
        <v>44</v>
      </c>
      <c r="P133" s="134">
        <f>O133*H133</f>
        <v>0</v>
      </c>
      <c r="Q133" s="134">
        <v>0.20745</v>
      </c>
      <c r="R133" s="134">
        <f>Q133*H133</f>
        <v>1.2446999999999999</v>
      </c>
      <c r="S133" s="134">
        <v>0</v>
      </c>
      <c r="T133" s="135">
        <f>S133*H133</f>
        <v>0</v>
      </c>
      <c r="AR133" s="136" t="s">
        <v>127</v>
      </c>
      <c r="AT133" s="136" t="s">
        <v>122</v>
      </c>
      <c r="AU133" s="136" t="s">
        <v>89</v>
      </c>
      <c r="AY133" s="14" t="s">
        <v>120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87</v>
      </c>
      <c r="BK133" s="137">
        <f>ROUND(I133*H133,2)</f>
        <v>0</v>
      </c>
      <c r="BL133" s="14" t="s">
        <v>127</v>
      </c>
      <c r="BM133" s="136" t="s">
        <v>148</v>
      </c>
    </row>
    <row r="134" spans="2:65" s="12" customFormat="1" ht="11.25">
      <c r="B134" s="142"/>
      <c r="D134" s="138" t="s">
        <v>144</v>
      </c>
      <c r="E134" s="143" t="s">
        <v>1</v>
      </c>
      <c r="F134" s="144" t="s">
        <v>149</v>
      </c>
      <c r="H134" s="145">
        <v>6</v>
      </c>
      <c r="I134" s="146"/>
      <c r="L134" s="142"/>
      <c r="M134" s="147"/>
      <c r="T134" s="148"/>
      <c r="AT134" s="143" t="s">
        <v>144</v>
      </c>
      <c r="AU134" s="143" t="s">
        <v>89</v>
      </c>
      <c r="AV134" s="12" t="s">
        <v>89</v>
      </c>
      <c r="AW134" s="12" t="s">
        <v>36</v>
      </c>
      <c r="AX134" s="12" t="s">
        <v>87</v>
      </c>
      <c r="AY134" s="143" t="s">
        <v>120</v>
      </c>
    </row>
    <row r="135" spans="2:65" s="11" customFormat="1" ht="25.9" customHeight="1">
      <c r="B135" s="113"/>
      <c r="D135" s="114" t="s">
        <v>78</v>
      </c>
      <c r="E135" s="115" t="s">
        <v>150</v>
      </c>
      <c r="F135" s="115" t="s">
        <v>151</v>
      </c>
      <c r="I135" s="116"/>
      <c r="J135" s="117">
        <f>BK135</f>
        <v>0</v>
      </c>
      <c r="L135" s="113"/>
      <c r="M135" s="118"/>
      <c r="P135" s="119">
        <f>P136+P168</f>
        <v>0</v>
      </c>
      <c r="R135" s="119">
        <f>R136+R168</f>
        <v>1.076924</v>
      </c>
      <c r="T135" s="120">
        <f>T136+T168</f>
        <v>0</v>
      </c>
      <c r="AR135" s="114" t="s">
        <v>132</v>
      </c>
      <c r="AT135" s="121" t="s">
        <v>78</v>
      </c>
      <c r="AU135" s="121" t="s">
        <v>79</v>
      </c>
      <c r="AY135" s="114" t="s">
        <v>120</v>
      </c>
      <c r="BK135" s="122">
        <f>BK136+BK168</f>
        <v>0</v>
      </c>
    </row>
    <row r="136" spans="2:65" s="11" customFormat="1" ht="22.9" customHeight="1">
      <c r="B136" s="113"/>
      <c r="D136" s="114" t="s">
        <v>78</v>
      </c>
      <c r="E136" s="123" t="s">
        <v>152</v>
      </c>
      <c r="F136" s="123" t="s">
        <v>153</v>
      </c>
      <c r="I136" s="116"/>
      <c r="J136" s="124">
        <f>BK136</f>
        <v>0</v>
      </c>
      <c r="L136" s="113"/>
      <c r="M136" s="118"/>
      <c r="P136" s="119">
        <f>SUM(P137:P167)</f>
        <v>0</v>
      </c>
      <c r="R136" s="119">
        <f>SUM(R137:R167)</f>
        <v>1.076924</v>
      </c>
      <c r="T136" s="120">
        <f>SUM(T137:T167)</f>
        <v>0</v>
      </c>
      <c r="AR136" s="114" t="s">
        <v>132</v>
      </c>
      <c r="AT136" s="121" t="s">
        <v>78</v>
      </c>
      <c r="AU136" s="121" t="s">
        <v>87</v>
      </c>
      <c r="AY136" s="114" t="s">
        <v>120</v>
      </c>
      <c r="BK136" s="122">
        <f>SUM(BK137:BK167)</f>
        <v>0</v>
      </c>
    </row>
    <row r="137" spans="2:65" s="1" customFormat="1" ht="37.9" customHeight="1">
      <c r="B137" s="29"/>
      <c r="C137" s="125" t="s">
        <v>154</v>
      </c>
      <c r="D137" s="125" t="s">
        <v>122</v>
      </c>
      <c r="E137" s="126" t="s">
        <v>155</v>
      </c>
      <c r="F137" s="127" t="s">
        <v>156</v>
      </c>
      <c r="G137" s="128" t="s">
        <v>157</v>
      </c>
      <c r="H137" s="129">
        <v>6</v>
      </c>
      <c r="I137" s="130"/>
      <c r="J137" s="131">
        <f t="shared" ref="J137:J143" si="0">ROUND(I137*H137,2)</f>
        <v>0</v>
      </c>
      <c r="K137" s="127" t="s">
        <v>126</v>
      </c>
      <c r="L137" s="29"/>
      <c r="M137" s="132" t="s">
        <v>1</v>
      </c>
      <c r="N137" s="133" t="s">
        <v>44</v>
      </c>
      <c r="P137" s="134">
        <f t="shared" ref="P137:P143" si="1">O137*H137</f>
        <v>0</v>
      </c>
      <c r="Q137" s="134">
        <v>0</v>
      </c>
      <c r="R137" s="134">
        <f t="shared" ref="R137:R143" si="2">Q137*H137</f>
        <v>0</v>
      </c>
      <c r="S137" s="134">
        <v>0</v>
      </c>
      <c r="T137" s="135">
        <f t="shared" ref="T137:T143" si="3">S137*H137</f>
        <v>0</v>
      </c>
      <c r="AR137" s="136" t="s">
        <v>158</v>
      </c>
      <c r="AT137" s="136" t="s">
        <v>122</v>
      </c>
      <c r="AU137" s="136" t="s">
        <v>89</v>
      </c>
      <c r="AY137" s="14" t="s">
        <v>120</v>
      </c>
      <c r="BE137" s="137">
        <f t="shared" ref="BE137:BE143" si="4">IF(N137="základní",J137,0)</f>
        <v>0</v>
      </c>
      <c r="BF137" s="137">
        <f t="shared" ref="BF137:BF143" si="5">IF(N137="snížená",J137,0)</f>
        <v>0</v>
      </c>
      <c r="BG137" s="137">
        <f t="shared" ref="BG137:BG143" si="6">IF(N137="zákl. přenesená",J137,0)</f>
        <v>0</v>
      </c>
      <c r="BH137" s="137">
        <f t="shared" ref="BH137:BH143" si="7">IF(N137="sníž. přenesená",J137,0)</f>
        <v>0</v>
      </c>
      <c r="BI137" s="137">
        <f t="shared" ref="BI137:BI143" si="8">IF(N137="nulová",J137,0)</f>
        <v>0</v>
      </c>
      <c r="BJ137" s="14" t="s">
        <v>87</v>
      </c>
      <c r="BK137" s="137">
        <f t="shared" ref="BK137:BK143" si="9">ROUND(I137*H137,2)</f>
        <v>0</v>
      </c>
      <c r="BL137" s="14" t="s">
        <v>158</v>
      </c>
      <c r="BM137" s="136" t="s">
        <v>159</v>
      </c>
    </row>
    <row r="138" spans="2:65" s="1" customFormat="1" ht="37.9" customHeight="1">
      <c r="B138" s="29"/>
      <c r="C138" s="125" t="s">
        <v>160</v>
      </c>
      <c r="D138" s="125" t="s">
        <v>122</v>
      </c>
      <c r="E138" s="126" t="s">
        <v>161</v>
      </c>
      <c r="F138" s="127" t="s">
        <v>162</v>
      </c>
      <c r="G138" s="128" t="s">
        <v>157</v>
      </c>
      <c r="H138" s="129">
        <v>24</v>
      </c>
      <c r="I138" s="130"/>
      <c r="J138" s="131">
        <f t="shared" si="0"/>
        <v>0</v>
      </c>
      <c r="K138" s="127" t="s">
        <v>126</v>
      </c>
      <c r="L138" s="29"/>
      <c r="M138" s="132" t="s">
        <v>1</v>
      </c>
      <c r="N138" s="133" t="s">
        <v>44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158</v>
      </c>
      <c r="AT138" s="136" t="s">
        <v>122</v>
      </c>
      <c r="AU138" s="136" t="s">
        <v>89</v>
      </c>
      <c r="AY138" s="14" t="s">
        <v>120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4" t="s">
        <v>87</v>
      </c>
      <c r="BK138" s="137">
        <f t="shared" si="9"/>
        <v>0</v>
      </c>
      <c r="BL138" s="14" t="s">
        <v>158</v>
      </c>
      <c r="BM138" s="136" t="s">
        <v>163</v>
      </c>
    </row>
    <row r="139" spans="2:65" s="1" customFormat="1" ht="16.5" customHeight="1">
      <c r="B139" s="29"/>
      <c r="C139" s="149" t="s">
        <v>164</v>
      </c>
      <c r="D139" s="149" t="s">
        <v>150</v>
      </c>
      <c r="E139" s="150" t="s">
        <v>165</v>
      </c>
      <c r="F139" s="151" t="s">
        <v>166</v>
      </c>
      <c r="G139" s="152" t="s">
        <v>157</v>
      </c>
      <c r="H139" s="153">
        <v>1</v>
      </c>
      <c r="I139" s="154"/>
      <c r="J139" s="155">
        <f t="shared" si="0"/>
        <v>0</v>
      </c>
      <c r="K139" s="151" t="s">
        <v>126</v>
      </c>
      <c r="L139" s="156"/>
      <c r="M139" s="157" t="s">
        <v>1</v>
      </c>
      <c r="N139" s="158" t="s">
        <v>44</v>
      </c>
      <c r="P139" s="134">
        <f t="shared" si="1"/>
        <v>0</v>
      </c>
      <c r="Q139" s="134">
        <v>5.0000000000000001E-4</v>
      </c>
      <c r="R139" s="134">
        <f t="shared" si="2"/>
        <v>5.0000000000000001E-4</v>
      </c>
      <c r="S139" s="134">
        <v>0</v>
      </c>
      <c r="T139" s="135">
        <f t="shared" si="3"/>
        <v>0</v>
      </c>
      <c r="AR139" s="136" t="s">
        <v>167</v>
      </c>
      <c r="AT139" s="136" t="s">
        <v>150</v>
      </c>
      <c r="AU139" s="136" t="s">
        <v>89</v>
      </c>
      <c r="AY139" s="14" t="s">
        <v>120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4" t="s">
        <v>87</v>
      </c>
      <c r="BK139" s="137">
        <f t="shared" si="9"/>
        <v>0</v>
      </c>
      <c r="BL139" s="14" t="s">
        <v>158</v>
      </c>
      <c r="BM139" s="136" t="s">
        <v>168</v>
      </c>
    </row>
    <row r="140" spans="2:65" s="1" customFormat="1" ht="16.5" customHeight="1">
      <c r="B140" s="29"/>
      <c r="C140" s="149" t="s">
        <v>169</v>
      </c>
      <c r="D140" s="149" t="s">
        <v>150</v>
      </c>
      <c r="E140" s="150" t="s">
        <v>170</v>
      </c>
      <c r="F140" s="151" t="s">
        <v>171</v>
      </c>
      <c r="G140" s="152" t="s">
        <v>157</v>
      </c>
      <c r="H140" s="153">
        <v>2</v>
      </c>
      <c r="I140" s="154"/>
      <c r="J140" s="155">
        <f t="shared" si="0"/>
        <v>0</v>
      </c>
      <c r="K140" s="151" t="s">
        <v>126</v>
      </c>
      <c r="L140" s="156"/>
      <c r="M140" s="157" t="s">
        <v>1</v>
      </c>
      <c r="N140" s="158" t="s">
        <v>44</v>
      </c>
      <c r="P140" s="134">
        <f t="shared" si="1"/>
        <v>0</v>
      </c>
      <c r="Q140" s="134">
        <v>2.9999999999999997E-4</v>
      </c>
      <c r="R140" s="134">
        <f t="shared" si="2"/>
        <v>5.9999999999999995E-4</v>
      </c>
      <c r="S140" s="134">
        <v>0</v>
      </c>
      <c r="T140" s="135">
        <f t="shared" si="3"/>
        <v>0</v>
      </c>
      <c r="AR140" s="136" t="s">
        <v>167</v>
      </c>
      <c r="AT140" s="136" t="s">
        <v>150</v>
      </c>
      <c r="AU140" s="136" t="s">
        <v>89</v>
      </c>
      <c r="AY140" s="14" t="s">
        <v>120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4" t="s">
        <v>87</v>
      </c>
      <c r="BK140" s="137">
        <f t="shared" si="9"/>
        <v>0</v>
      </c>
      <c r="BL140" s="14" t="s">
        <v>158</v>
      </c>
      <c r="BM140" s="136" t="s">
        <v>172</v>
      </c>
    </row>
    <row r="141" spans="2:65" s="1" customFormat="1" ht="24.2" customHeight="1">
      <c r="B141" s="29"/>
      <c r="C141" s="125" t="s">
        <v>173</v>
      </c>
      <c r="D141" s="125" t="s">
        <v>122</v>
      </c>
      <c r="E141" s="126" t="s">
        <v>174</v>
      </c>
      <c r="F141" s="127" t="s">
        <v>175</v>
      </c>
      <c r="G141" s="128" t="s">
        <v>157</v>
      </c>
      <c r="H141" s="129">
        <v>2</v>
      </c>
      <c r="I141" s="130"/>
      <c r="J141" s="131">
        <f t="shared" si="0"/>
        <v>0</v>
      </c>
      <c r="K141" s="127" t="s">
        <v>126</v>
      </c>
      <c r="L141" s="29"/>
      <c r="M141" s="132" t="s">
        <v>1</v>
      </c>
      <c r="N141" s="133" t="s">
        <v>44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158</v>
      </c>
      <c r="AT141" s="136" t="s">
        <v>122</v>
      </c>
      <c r="AU141" s="136" t="s">
        <v>89</v>
      </c>
      <c r="AY141" s="14" t="s">
        <v>120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4" t="s">
        <v>87</v>
      </c>
      <c r="BK141" s="137">
        <f t="shared" si="9"/>
        <v>0</v>
      </c>
      <c r="BL141" s="14" t="s">
        <v>158</v>
      </c>
      <c r="BM141" s="136" t="s">
        <v>176</v>
      </c>
    </row>
    <row r="142" spans="2:65" s="1" customFormat="1" ht="37.9" customHeight="1">
      <c r="B142" s="29"/>
      <c r="C142" s="149" t="s">
        <v>177</v>
      </c>
      <c r="D142" s="149" t="s">
        <v>150</v>
      </c>
      <c r="E142" s="150" t="s">
        <v>178</v>
      </c>
      <c r="F142" s="151" t="s">
        <v>179</v>
      </c>
      <c r="G142" s="152" t="s">
        <v>157</v>
      </c>
      <c r="H142" s="153">
        <v>2</v>
      </c>
      <c r="I142" s="154"/>
      <c r="J142" s="155">
        <f t="shared" si="0"/>
        <v>0</v>
      </c>
      <c r="K142" s="151" t="s">
        <v>1</v>
      </c>
      <c r="L142" s="156"/>
      <c r="M142" s="157" t="s">
        <v>1</v>
      </c>
      <c r="N142" s="158" t="s">
        <v>44</v>
      </c>
      <c r="P142" s="134">
        <f t="shared" si="1"/>
        <v>0</v>
      </c>
      <c r="Q142" s="134">
        <v>6.3099999999999996E-3</v>
      </c>
      <c r="R142" s="134">
        <f t="shared" si="2"/>
        <v>1.2619999999999999E-2</v>
      </c>
      <c r="S142" s="134">
        <v>0</v>
      </c>
      <c r="T142" s="135">
        <f t="shared" si="3"/>
        <v>0</v>
      </c>
      <c r="AR142" s="136" t="s">
        <v>180</v>
      </c>
      <c r="AT142" s="136" t="s">
        <v>150</v>
      </c>
      <c r="AU142" s="136" t="s">
        <v>89</v>
      </c>
      <c r="AY142" s="14" t="s">
        <v>120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4" t="s">
        <v>87</v>
      </c>
      <c r="BK142" s="137">
        <f t="shared" si="9"/>
        <v>0</v>
      </c>
      <c r="BL142" s="14" t="s">
        <v>180</v>
      </c>
      <c r="BM142" s="136" t="s">
        <v>181</v>
      </c>
    </row>
    <row r="143" spans="2:65" s="1" customFormat="1" ht="16.5" customHeight="1">
      <c r="B143" s="29"/>
      <c r="C143" s="125" t="s">
        <v>182</v>
      </c>
      <c r="D143" s="125" t="s">
        <v>122</v>
      </c>
      <c r="E143" s="126" t="s">
        <v>183</v>
      </c>
      <c r="F143" s="127" t="s">
        <v>184</v>
      </c>
      <c r="G143" s="128" t="s">
        <v>157</v>
      </c>
      <c r="H143" s="129">
        <v>2</v>
      </c>
      <c r="I143" s="130"/>
      <c r="J143" s="131">
        <f t="shared" si="0"/>
        <v>0</v>
      </c>
      <c r="K143" s="127" t="s">
        <v>126</v>
      </c>
      <c r="L143" s="29"/>
      <c r="M143" s="132" t="s">
        <v>1</v>
      </c>
      <c r="N143" s="133" t="s">
        <v>44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158</v>
      </c>
      <c r="AT143" s="136" t="s">
        <v>122</v>
      </c>
      <c r="AU143" s="136" t="s">
        <v>89</v>
      </c>
      <c r="AY143" s="14" t="s">
        <v>120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4" t="s">
        <v>87</v>
      </c>
      <c r="BK143" s="137">
        <f t="shared" si="9"/>
        <v>0</v>
      </c>
      <c r="BL143" s="14" t="s">
        <v>158</v>
      </c>
      <c r="BM143" s="136" t="s">
        <v>185</v>
      </c>
    </row>
    <row r="144" spans="2:65" s="1" customFormat="1" ht="19.5">
      <c r="B144" s="29"/>
      <c r="D144" s="138" t="s">
        <v>137</v>
      </c>
      <c r="F144" s="139" t="s">
        <v>186</v>
      </c>
      <c r="I144" s="140"/>
      <c r="L144" s="29"/>
      <c r="M144" s="141"/>
      <c r="T144" s="53"/>
      <c r="AT144" s="14" t="s">
        <v>137</v>
      </c>
      <c r="AU144" s="14" t="s">
        <v>89</v>
      </c>
    </row>
    <row r="145" spans="2:65" s="1" customFormat="1" ht="16.5" customHeight="1">
      <c r="B145" s="29"/>
      <c r="C145" s="149" t="s">
        <v>187</v>
      </c>
      <c r="D145" s="149" t="s">
        <v>150</v>
      </c>
      <c r="E145" s="150" t="s">
        <v>188</v>
      </c>
      <c r="F145" s="151" t="s">
        <v>189</v>
      </c>
      <c r="G145" s="152" t="s">
        <v>157</v>
      </c>
      <c r="H145" s="153">
        <v>2</v>
      </c>
      <c r="I145" s="154"/>
      <c r="J145" s="155">
        <f t="shared" ref="J145:J155" si="10">ROUND(I145*H145,2)</f>
        <v>0</v>
      </c>
      <c r="K145" s="151" t="s">
        <v>1</v>
      </c>
      <c r="L145" s="156"/>
      <c r="M145" s="157" t="s">
        <v>1</v>
      </c>
      <c r="N145" s="158" t="s">
        <v>44</v>
      </c>
      <c r="P145" s="134">
        <f t="shared" ref="P145:P155" si="11">O145*H145</f>
        <v>0</v>
      </c>
      <c r="Q145" s="134">
        <v>6.2E-2</v>
      </c>
      <c r="R145" s="134">
        <f t="shared" ref="R145:R155" si="12">Q145*H145</f>
        <v>0.124</v>
      </c>
      <c r="S145" s="134">
        <v>0</v>
      </c>
      <c r="T145" s="135">
        <f t="shared" ref="T145:T155" si="13">S145*H145</f>
        <v>0</v>
      </c>
      <c r="AR145" s="136" t="s">
        <v>180</v>
      </c>
      <c r="AT145" s="136" t="s">
        <v>150</v>
      </c>
      <c r="AU145" s="136" t="s">
        <v>89</v>
      </c>
      <c r="AY145" s="14" t="s">
        <v>120</v>
      </c>
      <c r="BE145" s="137">
        <f t="shared" ref="BE145:BE155" si="14">IF(N145="základní",J145,0)</f>
        <v>0</v>
      </c>
      <c r="BF145" s="137">
        <f t="shared" ref="BF145:BF155" si="15">IF(N145="snížená",J145,0)</f>
        <v>0</v>
      </c>
      <c r="BG145" s="137">
        <f t="shared" ref="BG145:BG155" si="16">IF(N145="zákl. přenesená",J145,0)</f>
        <v>0</v>
      </c>
      <c r="BH145" s="137">
        <f t="shared" ref="BH145:BH155" si="17">IF(N145="sníž. přenesená",J145,0)</f>
        <v>0</v>
      </c>
      <c r="BI145" s="137">
        <f t="shared" ref="BI145:BI155" si="18">IF(N145="nulová",J145,0)</f>
        <v>0</v>
      </c>
      <c r="BJ145" s="14" t="s">
        <v>87</v>
      </c>
      <c r="BK145" s="137">
        <f t="shared" ref="BK145:BK155" si="19">ROUND(I145*H145,2)</f>
        <v>0</v>
      </c>
      <c r="BL145" s="14" t="s">
        <v>180</v>
      </c>
      <c r="BM145" s="136" t="s">
        <v>190</v>
      </c>
    </row>
    <row r="146" spans="2:65" s="1" customFormat="1" ht="16.5" customHeight="1">
      <c r="B146" s="29"/>
      <c r="C146" s="149" t="s">
        <v>191</v>
      </c>
      <c r="D146" s="149" t="s">
        <v>150</v>
      </c>
      <c r="E146" s="150" t="s">
        <v>192</v>
      </c>
      <c r="F146" s="151" t="s">
        <v>193</v>
      </c>
      <c r="G146" s="152" t="s">
        <v>157</v>
      </c>
      <c r="H146" s="153">
        <v>2</v>
      </c>
      <c r="I146" s="154"/>
      <c r="J146" s="155">
        <f t="shared" si="10"/>
        <v>0</v>
      </c>
      <c r="K146" s="151" t="s">
        <v>126</v>
      </c>
      <c r="L146" s="156"/>
      <c r="M146" s="157" t="s">
        <v>1</v>
      </c>
      <c r="N146" s="158" t="s">
        <v>44</v>
      </c>
      <c r="P146" s="134">
        <f t="shared" si="11"/>
        <v>0</v>
      </c>
      <c r="Q146" s="134">
        <v>1.2999999999999999E-3</v>
      </c>
      <c r="R146" s="134">
        <f t="shared" si="12"/>
        <v>2.5999999999999999E-3</v>
      </c>
      <c r="S146" s="134">
        <v>0</v>
      </c>
      <c r="T146" s="135">
        <f t="shared" si="13"/>
        <v>0</v>
      </c>
      <c r="AR146" s="136" t="s">
        <v>167</v>
      </c>
      <c r="AT146" s="136" t="s">
        <v>150</v>
      </c>
      <c r="AU146" s="136" t="s">
        <v>89</v>
      </c>
      <c r="AY146" s="14" t="s">
        <v>120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4" t="s">
        <v>87</v>
      </c>
      <c r="BK146" s="137">
        <f t="shared" si="19"/>
        <v>0</v>
      </c>
      <c r="BL146" s="14" t="s">
        <v>158</v>
      </c>
      <c r="BM146" s="136" t="s">
        <v>194</v>
      </c>
    </row>
    <row r="147" spans="2:65" s="1" customFormat="1" ht="16.5" customHeight="1">
      <c r="B147" s="29"/>
      <c r="C147" s="149" t="s">
        <v>8</v>
      </c>
      <c r="D147" s="149" t="s">
        <v>150</v>
      </c>
      <c r="E147" s="150" t="s">
        <v>195</v>
      </c>
      <c r="F147" s="151" t="s">
        <v>196</v>
      </c>
      <c r="G147" s="152" t="s">
        <v>157</v>
      </c>
      <c r="H147" s="153">
        <v>2</v>
      </c>
      <c r="I147" s="154"/>
      <c r="J147" s="155">
        <f t="shared" si="10"/>
        <v>0</v>
      </c>
      <c r="K147" s="151" t="s">
        <v>126</v>
      </c>
      <c r="L147" s="156"/>
      <c r="M147" s="157" t="s">
        <v>1</v>
      </c>
      <c r="N147" s="158" t="s">
        <v>44</v>
      </c>
      <c r="P147" s="134">
        <f t="shared" si="11"/>
        <v>0</v>
      </c>
      <c r="Q147" s="134">
        <v>0.38400000000000001</v>
      </c>
      <c r="R147" s="134">
        <f t="shared" si="12"/>
        <v>0.76800000000000002</v>
      </c>
      <c r="S147" s="134">
        <v>0</v>
      </c>
      <c r="T147" s="135">
        <f t="shared" si="13"/>
        <v>0</v>
      </c>
      <c r="AR147" s="136" t="s">
        <v>167</v>
      </c>
      <c r="AT147" s="136" t="s">
        <v>150</v>
      </c>
      <c r="AU147" s="136" t="s">
        <v>89</v>
      </c>
      <c r="AY147" s="14" t="s">
        <v>120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4" t="s">
        <v>87</v>
      </c>
      <c r="BK147" s="137">
        <f t="shared" si="19"/>
        <v>0</v>
      </c>
      <c r="BL147" s="14" t="s">
        <v>158</v>
      </c>
      <c r="BM147" s="136" t="s">
        <v>197</v>
      </c>
    </row>
    <row r="148" spans="2:65" s="1" customFormat="1" ht="16.5" customHeight="1">
      <c r="B148" s="29"/>
      <c r="C148" s="149" t="s">
        <v>198</v>
      </c>
      <c r="D148" s="149" t="s">
        <v>150</v>
      </c>
      <c r="E148" s="150" t="s">
        <v>199</v>
      </c>
      <c r="F148" s="151" t="s">
        <v>200</v>
      </c>
      <c r="G148" s="152" t="s">
        <v>157</v>
      </c>
      <c r="H148" s="153">
        <v>2</v>
      </c>
      <c r="I148" s="154"/>
      <c r="J148" s="155">
        <f t="shared" si="10"/>
        <v>0</v>
      </c>
      <c r="K148" s="151" t="s">
        <v>1</v>
      </c>
      <c r="L148" s="156"/>
      <c r="M148" s="157" t="s">
        <v>1</v>
      </c>
      <c r="N148" s="158" t="s">
        <v>44</v>
      </c>
      <c r="P148" s="134">
        <f t="shared" si="11"/>
        <v>0</v>
      </c>
      <c r="Q148" s="134">
        <v>2E-3</v>
      </c>
      <c r="R148" s="134">
        <f t="shared" si="12"/>
        <v>4.0000000000000001E-3</v>
      </c>
      <c r="S148" s="134">
        <v>0</v>
      </c>
      <c r="T148" s="135">
        <f t="shared" si="13"/>
        <v>0</v>
      </c>
      <c r="AR148" s="136" t="s">
        <v>180</v>
      </c>
      <c r="AT148" s="136" t="s">
        <v>150</v>
      </c>
      <c r="AU148" s="136" t="s">
        <v>89</v>
      </c>
      <c r="AY148" s="14" t="s">
        <v>120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4" t="s">
        <v>87</v>
      </c>
      <c r="BK148" s="137">
        <f t="shared" si="19"/>
        <v>0</v>
      </c>
      <c r="BL148" s="14" t="s">
        <v>180</v>
      </c>
      <c r="BM148" s="136" t="s">
        <v>201</v>
      </c>
    </row>
    <row r="149" spans="2:65" s="1" customFormat="1" ht="16.5" customHeight="1">
      <c r="B149" s="29"/>
      <c r="C149" s="149" t="s">
        <v>202</v>
      </c>
      <c r="D149" s="149" t="s">
        <v>150</v>
      </c>
      <c r="E149" s="150" t="s">
        <v>203</v>
      </c>
      <c r="F149" s="151" t="s">
        <v>204</v>
      </c>
      <c r="G149" s="152" t="s">
        <v>205</v>
      </c>
      <c r="H149" s="153">
        <v>2</v>
      </c>
      <c r="I149" s="154"/>
      <c r="J149" s="155">
        <f t="shared" si="10"/>
        <v>0</v>
      </c>
      <c r="K149" s="151" t="s">
        <v>126</v>
      </c>
      <c r="L149" s="156"/>
      <c r="M149" s="157" t="s">
        <v>1</v>
      </c>
      <c r="N149" s="158" t="s">
        <v>44</v>
      </c>
      <c r="P149" s="134">
        <f t="shared" si="11"/>
        <v>0</v>
      </c>
      <c r="Q149" s="134">
        <v>1E-3</v>
      </c>
      <c r="R149" s="134">
        <f t="shared" si="12"/>
        <v>2E-3</v>
      </c>
      <c r="S149" s="134">
        <v>0</v>
      </c>
      <c r="T149" s="135">
        <f t="shared" si="13"/>
        <v>0</v>
      </c>
      <c r="AR149" s="136" t="s">
        <v>180</v>
      </c>
      <c r="AT149" s="136" t="s">
        <v>150</v>
      </c>
      <c r="AU149" s="136" t="s">
        <v>89</v>
      </c>
      <c r="AY149" s="14" t="s">
        <v>120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4" t="s">
        <v>87</v>
      </c>
      <c r="BK149" s="137">
        <f t="shared" si="19"/>
        <v>0</v>
      </c>
      <c r="BL149" s="14" t="s">
        <v>180</v>
      </c>
      <c r="BM149" s="136" t="s">
        <v>206</v>
      </c>
    </row>
    <row r="150" spans="2:65" s="1" customFormat="1" ht="37.9" customHeight="1">
      <c r="B150" s="29"/>
      <c r="C150" s="125" t="s">
        <v>207</v>
      </c>
      <c r="D150" s="125" t="s">
        <v>122</v>
      </c>
      <c r="E150" s="126" t="s">
        <v>208</v>
      </c>
      <c r="F150" s="127" t="s">
        <v>209</v>
      </c>
      <c r="G150" s="128" t="s">
        <v>135</v>
      </c>
      <c r="H150" s="129">
        <v>83</v>
      </c>
      <c r="I150" s="130"/>
      <c r="J150" s="131">
        <f t="shared" si="10"/>
        <v>0</v>
      </c>
      <c r="K150" s="127" t="s">
        <v>126</v>
      </c>
      <c r="L150" s="29"/>
      <c r="M150" s="132" t="s">
        <v>1</v>
      </c>
      <c r="N150" s="133" t="s">
        <v>44</v>
      </c>
      <c r="P150" s="134">
        <f t="shared" si="11"/>
        <v>0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AR150" s="136" t="s">
        <v>158</v>
      </c>
      <c r="AT150" s="136" t="s">
        <v>122</v>
      </c>
      <c r="AU150" s="136" t="s">
        <v>89</v>
      </c>
      <c r="AY150" s="14" t="s">
        <v>120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4" t="s">
        <v>87</v>
      </c>
      <c r="BK150" s="137">
        <f t="shared" si="19"/>
        <v>0</v>
      </c>
      <c r="BL150" s="14" t="s">
        <v>158</v>
      </c>
      <c r="BM150" s="136" t="s">
        <v>210</v>
      </c>
    </row>
    <row r="151" spans="2:65" s="1" customFormat="1" ht="16.5" customHeight="1">
      <c r="B151" s="29"/>
      <c r="C151" s="149" t="s">
        <v>211</v>
      </c>
      <c r="D151" s="149" t="s">
        <v>150</v>
      </c>
      <c r="E151" s="150" t="s">
        <v>212</v>
      </c>
      <c r="F151" s="151" t="s">
        <v>213</v>
      </c>
      <c r="G151" s="152" t="s">
        <v>205</v>
      </c>
      <c r="H151" s="153">
        <v>83</v>
      </c>
      <c r="I151" s="154"/>
      <c r="J151" s="155">
        <f t="shared" si="10"/>
        <v>0</v>
      </c>
      <c r="K151" s="151" t="s">
        <v>126</v>
      </c>
      <c r="L151" s="156"/>
      <c r="M151" s="157" t="s">
        <v>1</v>
      </c>
      <c r="N151" s="158" t="s">
        <v>44</v>
      </c>
      <c r="P151" s="134">
        <f t="shared" si="11"/>
        <v>0</v>
      </c>
      <c r="Q151" s="134">
        <v>1E-3</v>
      </c>
      <c r="R151" s="134">
        <f t="shared" si="12"/>
        <v>8.3000000000000004E-2</v>
      </c>
      <c r="S151" s="134">
        <v>0</v>
      </c>
      <c r="T151" s="135">
        <f t="shared" si="13"/>
        <v>0</v>
      </c>
      <c r="AR151" s="136" t="s">
        <v>180</v>
      </c>
      <c r="AT151" s="136" t="s">
        <v>150</v>
      </c>
      <c r="AU151" s="136" t="s">
        <v>89</v>
      </c>
      <c r="AY151" s="14" t="s">
        <v>120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4" t="s">
        <v>87</v>
      </c>
      <c r="BK151" s="137">
        <f t="shared" si="19"/>
        <v>0</v>
      </c>
      <c r="BL151" s="14" t="s">
        <v>180</v>
      </c>
      <c r="BM151" s="136" t="s">
        <v>214</v>
      </c>
    </row>
    <row r="152" spans="2:65" s="1" customFormat="1" ht="16.5" customHeight="1">
      <c r="B152" s="29"/>
      <c r="C152" s="149" t="s">
        <v>215</v>
      </c>
      <c r="D152" s="149" t="s">
        <v>150</v>
      </c>
      <c r="E152" s="150" t="s">
        <v>216</v>
      </c>
      <c r="F152" s="151" t="s">
        <v>217</v>
      </c>
      <c r="G152" s="152" t="s">
        <v>157</v>
      </c>
      <c r="H152" s="153">
        <v>1</v>
      </c>
      <c r="I152" s="154"/>
      <c r="J152" s="155">
        <f t="shared" si="10"/>
        <v>0</v>
      </c>
      <c r="K152" s="151" t="s">
        <v>126</v>
      </c>
      <c r="L152" s="156"/>
      <c r="M152" s="157" t="s">
        <v>1</v>
      </c>
      <c r="N152" s="158" t="s">
        <v>44</v>
      </c>
      <c r="P152" s="134">
        <f t="shared" si="11"/>
        <v>0</v>
      </c>
      <c r="Q152" s="134">
        <v>1.3999999999999999E-4</v>
      </c>
      <c r="R152" s="134">
        <f t="shared" si="12"/>
        <v>1.3999999999999999E-4</v>
      </c>
      <c r="S152" s="134">
        <v>0</v>
      </c>
      <c r="T152" s="135">
        <f t="shared" si="13"/>
        <v>0</v>
      </c>
      <c r="AR152" s="136" t="s">
        <v>167</v>
      </c>
      <c r="AT152" s="136" t="s">
        <v>150</v>
      </c>
      <c r="AU152" s="136" t="s">
        <v>89</v>
      </c>
      <c r="AY152" s="14" t="s">
        <v>120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4" t="s">
        <v>87</v>
      </c>
      <c r="BK152" s="137">
        <f t="shared" si="19"/>
        <v>0</v>
      </c>
      <c r="BL152" s="14" t="s">
        <v>158</v>
      </c>
      <c r="BM152" s="136" t="s">
        <v>218</v>
      </c>
    </row>
    <row r="153" spans="2:65" s="1" customFormat="1" ht="16.5" customHeight="1">
      <c r="B153" s="29"/>
      <c r="C153" s="149" t="s">
        <v>7</v>
      </c>
      <c r="D153" s="149" t="s">
        <v>150</v>
      </c>
      <c r="E153" s="150" t="s">
        <v>219</v>
      </c>
      <c r="F153" s="151" t="s">
        <v>220</v>
      </c>
      <c r="G153" s="152" t="s">
        <v>157</v>
      </c>
      <c r="H153" s="153">
        <v>2</v>
      </c>
      <c r="I153" s="154"/>
      <c r="J153" s="155">
        <f t="shared" si="10"/>
        <v>0</v>
      </c>
      <c r="K153" s="151" t="s">
        <v>126</v>
      </c>
      <c r="L153" s="156"/>
      <c r="M153" s="157" t="s">
        <v>1</v>
      </c>
      <c r="N153" s="158" t="s">
        <v>44</v>
      </c>
      <c r="P153" s="134">
        <f t="shared" si="11"/>
        <v>0</v>
      </c>
      <c r="Q153" s="134">
        <v>2.2000000000000001E-4</v>
      </c>
      <c r="R153" s="134">
        <f t="shared" si="12"/>
        <v>4.4000000000000002E-4</v>
      </c>
      <c r="S153" s="134">
        <v>0</v>
      </c>
      <c r="T153" s="135">
        <f t="shared" si="13"/>
        <v>0</v>
      </c>
      <c r="AR153" s="136" t="s">
        <v>167</v>
      </c>
      <c r="AT153" s="136" t="s">
        <v>150</v>
      </c>
      <c r="AU153" s="136" t="s">
        <v>89</v>
      </c>
      <c r="AY153" s="14" t="s">
        <v>120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4" t="s">
        <v>87</v>
      </c>
      <c r="BK153" s="137">
        <f t="shared" si="19"/>
        <v>0</v>
      </c>
      <c r="BL153" s="14" t="s">
        <v>158</v>
      </c>
      <c r="BM153" s="136" t="s">
        <v>221</v>
      </c>
    </row>
    <row r="154" spans="2:65" s="1" customFormat="1" ht="37.9" customHeight="1">
      <c r="B154" s="29"/>
      <c r="C154" s="125" t="s">
        <v>222</v>
      </c>
      <c r="D154" s="125" t="s">
        <v>122</v>
      </c>
      <c r="E154" s="126" t="s">
        <v>223</v>
      </c>
      <c r="F154" s="127" t="s">
        <v>224</v>
      </c>
      <c r="G154" s="128" t="s">
        <v>135</v>
      </c>
      <c r="H154" s="129">
        <v>12</v>
      </c>
      <c r="I154" s="130"/>
      <c r="J154" s="131">
        <f t="shared" si="10"/>
        <v>0</v>
      </c>
      <c r="K154" s="127" t="s">
        <v>126</v>
      </c>
      <c r="L154" s="29"/>
      <c r="M154" s="132" t="s">
        <v>1</v>
      </c>
      <c r="N154" s="133" t="s">
        <v>44</v>
      </c>
      <c r="P154" s="134">
        <f t="shared" si="11"/>
        <v>0</v>
      </c>
      <c r="Q154" s="134">
        <v>0</v>
      </c>
      <c r="R154" s="134">
        <f t="shared" si="12"/>
        <v>0</v>
      </c>
      <c r="S154" s="134">
        <v>0</v>
      </c>
      <c r="T154" s="135">
        <f t="shared" si="13"/>
        <v>0</v>
      </c>
      <c r="AR154" s="136" t="s">
        <v>158</v>
      </c>
      <c r="AT154" s="136" t="s">
        <v>122</v>
      </c>
      <c r="AU154" s="136" t="s">
        <v>89</v>
      </c>
      <c r="AY154" s="14" t="s">
        <v>120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4" t="s">
        <v>87</v>
      </c>
      <c r="BK154" s="137">
        <f t="shared" si="19"/>
        <v>0</v>
      </c>
      <c r="BL154" s="14" t="s">
        <v>158</v>
      </c>
      <c r="BM154" s="136" t="s">
        <v>225</v>
      </c>
    </row>
    <row r="155" spans="2:65" s="1" customFormat="1" ht="24.2" customHeight="1">
      <c r="B155" s="29"/>
      <c r="C155" s="149" t="s">
        <v>226</v>
      </c>
      <c r="D155" s="149" t="s">
        <v>150</v>
      </c>
      <c r="E155" s="150" t="s">
        <v>227</v>
      </c>
      <c r="F155" s="151" t="s">
        <v>228</v>
      </c>
      <c r="G155" s="152" t="s">
        <v>135</v>
      </c>
      <c r="H155" s="153">
        <v>12</v>
      </c>
      <c r="I155" s="154"/>
      <c r="J155" s="155">
        <f t="shared" si="10"/>
        <v>0</v>
      </c>
      <c r="K155" s="151" t="s">
        <v>126</v>
      </c>
      <c r="L155" s="156"/>
      <c r="M155" s="157" t="s">
        <v>1</v>
      </c>
      <c r="N155" s="158" t="s">
        <v>44</v>
      </c>
      <c r="P155" s="134">
        <f t="shared" si="11"/>
        <v>0</v>
      </c>
      <c r="Q155" s="134">
        <v>1.2E-4</v>
      </c>
      <c r="R155" s="134">
        <f t="shared" si="12"/>
        <v>1.4400000000000001E-3</v>
      </c>
      <c r="S155" s="134">
        <v>0</v>
      </c>
      <c r="T155" s="135">
        <f t="shared" si="13"/>
        <v>0</v>
      </c>
      <c r="AR155" s="136" t="s">
        <v>180</v>
      </c>
      <c r="AT155" s="136" t="s">
        <v>150</v>
      </c>
      <c r="AU155" s="136" t="s">
        <v>89</v>
      </c>
      <c r="AY155" s="14" t="s">
        <v>120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4" t="s">
        <v>87</v>
      </c>
      <c r="BK155" s="137">
        <f t="shared" si="19"/>
        <v>0</v>
      </c>
      <c r="BL155" s="14" t="s">
        <v>180</v>
      </c>
      <c r="BM155" s="136" t="s">
        <v>229</v>
      </c>
    </row>
    <row r="156" spans="2:65" s="1" customFormat="1" ht="19.5">
      <c r="B156" s="29"/>
      <c r="D156" s="138" t="s">
        <v>137</v>
      </c>
      <c r="F156" s="139" t="s">
        <v>230</v>
      </c>
      <c r="I156" s="140"/>
      <c r="L156" s="29"/>
      <c r="M156" s="141"/>
      <c r="T156" s="53"/>
      <c r="AT156" s="14" t="s">
        <v>137</v>
      </c>
      <c r="AU156" s="14" t="s">
        <v>89</v>
      </c>
    </row>
    <row r="157" spans="2:65" s="1" customFormat="1" ht="37.9" customHeight="1">
      <c r="B157" s="29"/>
      <c r="C157" s="125" t="s">
        <v>231</v>
      </c>
      <c r="D157" s="125" t="s">
        <v>122</v>
      </c>
      <c r="E157" s="126" t="s">
        <v>232</v>
      </c>
      <c r="F157" s="127" t="s">
        <v>233</v>
      </c>
      <c r="G157" s="128" t="s">
        <v>135</v>
      </c>
      <c r="H157" s="129">
        <v>83</v>
      </c>
      <c r="I157" s="130"/>
      <c r="J157" s="131">
        <f>ROUND(I157*H157,2)</f>
        <v>0</v>
      </c>
      <c r="K157" s="127" t="s">
        <v>126</v>
      </c>
      <c r="L157" s="29"/>
      <c r="M157" s="132" t="s">
        <v>1</v>
      </c>
      <c r="N157" s="133" t="s">
        <v>44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158</v>
      </c>
      <c r="AT157" s="136" t="s">
        <v>122</v>
      </c>
      <c r="AU157" s="136" t="s">
        <v>89</v>
      </c>
      <c r="AY157" s="14" t="s">
        <v>120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4" t="s">
        <v>87</v>
      </c>
      <c r="BK157" s="137">
        <f>ROUND(I157*H157,2)</f>
        <v>0</v>
      </c>
      <c r="BL157" s="14" t="s">
        <v>158</v>
      </c>
      <c r="BM157" s="136" t="s">
        <v>234</v>
      </c>
    </row>
    <row r="158" spans="2:65" s="1" customFormat="1" ht="24.2" customHeight="1">
      <c r="B158" s="29"/>
      <c r="C158" s="149" t="s">
        <v>235</v>
      </c>
      <c r="D158" s="149" t="s">
        <v>150</v>
      </c>
      <c r="E158" s="150" t="s">
        <v>236</v>
      </c>
      <c r="F158" s="151" t="s">
        <v>237</v>
      </c>
      <c r="G158" s="152" t="s">
        <v>135</v>
      </c>
      <c r="H158" s="153">
        <v>83</v>
      </c>
      <c r="I158" s="154"/>
      <c r="J158" s="155">
        <f>ROUND(I158*H158,2)</f>
        <v>0</v>
      </c>
      <c r="K158" s="151" t="s">
        <v>126</v>
      </c>
      <c r="L158" s="156"/>
      <c r="M158" s="157" t="s">
        <v>1</v>
      </c>
      <c r="N158" s="158" t="s">
        <v>44</v>
      </c>
      <c r="P158" s="134">
        <f>O158*H158</f>
        <v>0</v>
      </c>
      <c r="Q158" s="134">
        <v>6.4000000000000005E-4</v>
      </c>
      <c r="R158" s="134">
        <f>Q158*H158</f>
        <v>5.3120000000000007E-2</v>
      </c>
      <c r="S158" s="134">
        <v>0</v>
      </c>
      <c r="T158" s="135">
        <f>S158*H158</f>
        <v>0</v>
      </c>
      <c r="AR158" s="136" t="s">
        <v>180</v>
      </c>
      <c r="AT158" s="136" t="s">
        <v>150</v>
      </c>
      <c r="AU158" s="136" t="s">
        <v>89</v>
      </c>
      <c r="AY158" s="14" t="s">
        <v>120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4" t="s">
        <v>87</v>
      </c>
      <c r="BK158" s="137">
        <f>ROUND(I158*H158,2)</f>
        <v>0</v>
      </c>
      <c r="BL158" s="14" t="s">
        <v>180</v>
      </c>
      <c r="BM158" s="136" t="s">
        <v>238</v>
      </c>
    </row>
    <row r="159" spans="2:65" s="1" customFormat="1" ht="19.5">
      <c r="B159" s="29"/>
      <c r="D159" s="138" t="s">
        <v>137</v>
      </c>
      <c r="F159" s="139" t="s">
        <v>239</v>
      </c>
      <c r="I159" s="140"/>
      <c r="L159" s="29"/>
      <c r="M159" s="141"/>
      <c r="T159" s="53"/>
      <c r="AT159" s="14" t="s">
        <v>137</v>
      </c>
      <c r="AU159" s="14" t="s">
        <v>89</v>
      </c>
    </row>
    <row r="160" spans="2:65" s="1" customFormat="1" ht="21.75" customHeight="1">
      <c r="B160" s="29"/>
      <c r="C160" s="125" t="s">
        <v>240</v>
      </c>
      <c r="D160" s="125" t="s">
        <v>122</v>
      </c>
      <c r="E160" s="126" t="s">
        <v>241</v>
      </c>
      <c r="F160" s="127" t="s">
        <v>242</v>
      </c>
      <c r="G160" s="128" t="s">
        <v>157</v>
      </c>
      <c r="H160" s="129">
        <v>8</v>
      </c>
      <c r="I160" s="130"/>
      <c r="J160" s="131">
        <f>ROUND(I160*H160,2)</f>
        <v>0</v>
      </c>
      <c r="K160" s="127" t="s">
        <v>126</v>
      </c>
      <c r="L160" s="29"/>
      <c r="M160" s="132" t="s">
        <v>1</v>
      </c>
      <c r="N160" s="133" t="s">
        <v>44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158</v>
      </c>
      <c r="AT160" s="136" t="s">
        <v>122</v>
      </c>
      <c r="AU160" s="136" t="s">
        <v>89</v>
      </c>
      <c r="AY160" s="14" t="s">
        <v>120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4" t="s">
        <v>87</v>
      </c>
      <c r="BK160" s="137">
        <f>ROUND(I160*H160,2)</f>
        <v>0</v>
      </c>
      <c r="BL160" s="14" t="s">
        <v>158</v>
      </c>
      <c r="BM160" s="136" t="s">
        <v>243</v>
      </c>
    </row>
    <row r="161" spans="2:65" s="1" customFormat="1" ht="24.2" customHeight="1">
      <c r="B161" s="29"/>
      <c r="C161" s="125" t="s">
        <v>244</v>
      </c>
      <c r="D161" s="125" t="s">
        <v>122</v>
      </c>
      <c r="E161" s="126" t="s">
        <v>245</v>
      </c>
      <c r="F161" s="127" t="s">
        <v>246</v>
      </c>
      <c r="G161" s="128" t="s">
        <v>157</v>
      </c>
      <c r="H161" s="129">
        <v>1</v>
      </c>
      <c r="I161" s="130"/>
      <c r="J161" s="131">
        <f>ROUND(I161*H161,2)</f>
        <v>0</v>
      </c>
      <c r="K161" s="127" t="s">
        <v>126</v>
      </c>
      <c r="L161" s="29"/>
      <c r="M161" s="132" t="s">
        <v>1</v>
      </c>
      <c r="N161" s="133" t="s">
        <v>44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158</v>
      </c>
      <c r="AT161" s="136" t="s">
        <v>122</v>
      </c>
      <c r="AU161" s="136" t="s">
        <v>89</v>
      </c>
      <c r="AY161" s="14" t="s">
        <v>120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4" t="s">
        <v>87</v>
      </c>
      <c r="BK161" s="137">
        <f>ROUND(I161*H161,2)</f>
        <v>0</v>
      </c>
      <c r="BL161" s="14" t="s">
        <v>158</v>
      </c>
      <c r="BM161" s="136" t="s">
        <v>247</v>
      </c>
    </row>
    <row r="162" spans="2:65" s="1" customFormat="1" ht="19.5">
      <c r="B162" s="29"/>
      <c r="D162" s="138" t="s">
        <v>137</v>
      </c>
      <c r="F162" s="139" t="s">
        <v>248</v>
      </c>
      <c r="I162" s="140"/>
      <c r="L162" s="29"/>
      <c r="M162" s="141"/>
      <c r="T162" s="53"/>
      <c r="AT162" s="14" t="s">
        <v>137</v>
      </c>
      <c r="AU162" s="14" t="s">
        <v>89</v>
      </c>
    </row>
    <row r="163" spans="2:65" s="1" customFormat="1" ht="24.2" customHeight="1">
      <c r="B163" s="29"/>
      <c r="C163" s="125" t="s">
        <v>249</v>
      </c>
      <c r="D163" s="125" t="s">
        <v>122</v>
      </c>
      <c r="E163" s="126" t="s">
        <v>250</v>
      </c>
      <c r="F163" s="127" t="s">
        <v>251</v>
      </c>
      <c r="G163" s="128" t="s">
        <v>135</v>
      </c>
      <c r="H163" s="129">
        <v>12</v>
      </c>
      <c r="I163" s="130"/>
      <c r="J163" s="131">
        <f>ROUND(I163*H163,2)</f>
        <v>0</v>
      </c>
      <c r="K163" s="127" t="s">
        <v>126</v>
      </c>
      <c r="L163" s="29"/>
      <c r="M163" s="132" t="s">
        <v>1</v>
      </c>
      <c r="N163" s="133" t="s">
        <v>44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158</v>
      </c>
      <c r="AT163" s="136" t="s">
        <v>122</v>
      </c>
      <c r="AU163" s="136" t="s">
        <v>89</v>
      </c>
      <c r="AY163" s="14" t="s">
        <v>120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4" t="s">
        <v>87</v>
      </c>
      <c r="BK163" s="137">
        <f>ROUND(I163*H163,2)</f>
        <v>0</v>
      </c>
      <c r="BL163" s="14" t="s">
        <v>158</v>
      </c>
      <c r="BM163" s="136" t="s">
        <v>252</v>
      </c>
    </row>
    <row r="164" spans="2:65" s="1" customFormat="1" ht="24.2" customHeight="1">
      <c r="B164" s="29"/>
      <c r="C164" s="149" t="s">
        <v>253</v>
      </c>
      <c r="D164" s="149" t="s">
        <v>150</v>
      </c>
      <c r="E164" s="150" t="s">
        <v>254</v>
      </c>
      <c r="F164" s="151" t="s">
        <v>255</v>
      </c>
      <c r="G164" s="152" t="s">
        <v>135</v>
      </c>
      <c r="H164" s="153">
        <v>12.6</v>
      </c>
      <c r="I164" s="154"/>
      <c r="J164" s="155">
        <f>ROUND(I164*H164,2)</f>
        <v>0</v>
      </c>
      <c r="K164" s="151" t="s">
        <v>126</v>
      </c>
      <c r="L164" s="156"/>
      <c r="M164" s="157" t="s">
        <v>1</v>
      </c>
      <c r="N164" s="158" t="s">
        <v>44</v>
      </c>
      <c r="P164" s="134">
        <f>O164*H164</f>
        <v>0</v>
      </c>
      <c r="Q164" s="134">
        <v>6.8999999999999997E-4</v>
      </c>
      <c r="R164" s="134">
        <f>Q164*H164</f>
        <v>8.6939999999999986E-3</v>
      </c>
      <c r="S164" s="134">
        <v>0</v>
      </c>
      <c r="T164" s="135">
        <f>S164*H164</f>
        <v>0</v>
      </c>
      <c r="AR164" s="136" t="s">
        <v>180</v>
      </c>
      <c r="AT164" s="136" t="s">
        <v>150</v>
      </c>
      <c r="AU164" s="136" t="s">
        <v>89</v>
      </c>
      <c r="AY164" s="14" t="s">
        <v>120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4" t="s">
        <v>87</v>
      </c>
      <c r="BK164" s="137">
        <f>ROUND(I164*H164,2)</f>
        <v>0</v>
      </c>
      <c r="BL164" s="14" t="s">
        <v>180</v>
      </c>
      <c r="BM164" s="136" t="s">
        <v>256</v>
      </c>
    </row>
    <row r="165" spans="2:65" s="12" customFormat="1" ht="11.25">
      <c r="B165" s="142"/>
      <c r="D165" s="138" t="s">
        <v>144</v>
      </c>
      <c r="F165" s="144" t="s">
        <v>257</v>
      </c>
      <c r="H165" s="145">
        <v>12.6</v>
      </c>
      <c r="I165" s="146"/>
      <c r="L165" s="142"/>
      <c r="M165" s="147"/>
      <c r="T165" s="148"/>
      <c r="AT165" s="143" t="s">
        <v>144</v>
      </c>
      <c r="AU165" s="143" t="s">
        <v>89</v>
      </c>
      <c r="AV165" s="12" t="s">
        <v>89</v>
      </c>
      <c r="AW165" s="12" t="s">
        <v>4</v>
      </c>
      <c r="AX165" s="12" t="s">
        <v>87</v>
      </c>
      <c r="AY165" s="143" t="s">
        <v>120</v>
      </c>
    </row>
    <row r="166" spans="2:65" s="1" customFormat="1" ht="24.2" customHeight="1">
      <c r="B166" s="29"/>
      <c r="C166" s="125" t="s">
        <v>258</v>
      </c>
      <c r="D166" s="125" t="s">
        <v>122</v>
      </c>
      <c r="E166" s="126" t="s">
        <v>259</v>
      </c>
      <c r="F166" s="127" t="s">
        <v>260</v>
      </c>
      <c r="G166" s="128" t="s">
        <v>135</v>
      </c>
      <c r="H166" s="129">
        <v>83</v>
      </c>
      <c r="I166" s="130"/>
      <c r="J166" s="131">
        <f>ROUND(I166*H166,2)</f>
        <v>0</v>
      </c>
      <c r="K166" s="127" t="s">
        <v>126</v>
      </c>
      <c r="L166" s="29"/>
      <c r="M166" s="132" t="s">
        <v>1</v>
      </c>
      <c r="N166" s="133" t="s">
        <v>44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158</v>
      </c>
      <c r="AT166" s="136" t="s">
        <v>122</v>
      </c>
      <c r="AU166" s="136" t="s">
        <v>89</v>
      </c>
      <c r="AY166" s="14" t="s">
        <v>120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4" t="s">
        <v>87</v>
      </c>
      <c r="BK166" s="137">
        <f>ROUND(I166*H166,2)</f>
        <v>0</v>
      </c>
      <c r="BL166" s="14" t="s">
        <v>158</v>
      </c>
      <c r="BM166" s="136" t="s">
        <v>261</v>
      </c>
    </row>
    <row r="167" spans="2:65" s="1" customFormat="1" ht="24.2" customHeight="1">
      <c r="B167" s="29"/>
      <c r="C167" s="149" t="s">
        <v>262</v>
      </c>
      <c r="D167" s="149" t="s">
        <v>150</v>
      </c>
      <c r="E167" s="150" t="s">
        <v>263</v>
      </c>
      <c r="F167" s="151" t="s">
        <v>264</v>
      </c>
      <c r="G167" s="152" t="s">
        <v>135</v>
      </c>
      <c r="H167" s="153">
        <v>83</v>
      </c>
      <c r="I167" s="154"/>
      <c r="J167" s="155">
        <f>ROUND(I167*H167,2)</f>
        <v>0</v>
      </c>
      <c r="K167" s="151" t="s">
        <v>126</v>
      </c>
      <c r="L167" s="156"/>
      <c r="M167" s="157" t="s">
        <v>1</v>
      </c>
      <c r="N167" s="158" t="s">
        <v>44</v>
      </c>
      <c r="P167" s="134">
        <f>O167*H167</f>
        <v>0</v>
      </c>
      <c r="Q167" s="134">
        <v>1.9000000000000001E-4</v>
      </c>
      <c r="R167" s="134">
        <f>Q167*H167</f>
        <v>1.5769999999999999E-2</v>
      </c>
      <c r="S167" s="134">
        <v>0</v>
      </c>
      <c r="T167" s="135">
        <f>S167*H167</f>
        <v>0</v>
      </c>
      <c r="AR167" s="136" t="s">
        <v>180</v>
      </c>
      <c r="AT167" s="136" t="s">
        <v>150</v>
      </c>
      <c r="AU167" s="136" t="s">
        <v>89</v>
      </c>
      <c r="AY167" s="14" t="s">
        <v>120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4" t="s">
        <v>87</v>
      </c>
      <c r="BK167" s="137">
        <f>ROUND(I167*H167,2)</f>
        <v>0</v>
      </c>
      <c r="BL167" s="14" t="s">
        <v>180</v>
      </c>
      <c r="BM167" s="136" t="s">
        <v>265</v>
      </c>
    </row>
    <row r="168" spans="2:65" s="11" customFormat="1" ht="22.9" customHeight="1">
      <c r="B168" s="113"/>
      <c r="D168" s="114" t="s">
        <v>78</v>
      </c>
      <c r="E168" s="123" t="s">
        <v>266</v>
      </c>
      <c r="F168" s="123" t="s">
        <v>267</v>
      </c>
      <c r="I168" s="116"/>
      <c r="J168" s="124">
        <f>BK168</f>
        <v>0</v>
      </c>
      <c r="L168" s="113"/>
      <c r="M168" s="118"/>
      <c r="P168" s="119">
        <f>P169+SUM(P170:P175)</f>
        <v>0</v>
      </c>
      <c r="R168" s="119">
        <f>R169+SUM(R170:R175)</f>
        <v>0</v>
      </c>
      <c r="T168" s="120">
        <f>T169+SUM(T170:T175)</f>
        <v>0</v>
      </c>
      <c r="AR168" s="114" t="s">
        <v>132</v>
      </c>
      <c r="AT168" s="121" t="s">
        <v>78</v>
      </c>
      <c r="AU168" s="121" t="s">
        <v>87</v>
      </c>
      <c r="AY168" s="114" t="s">
        <v>120</v>
      </c>
      <c r="BK168" s="122">
        <f>BK169+SUM(BK170:BK175)</f>
        <v>0</v>
      </c>
    </row>
    <row r="169" spans="2:65" s="1" customFormat="1" ht="21.75" customHeight="1">
      <c r="B169" s="29"/>
      <c r="C169" s="125" t="s">
        <v>268</v>
      </c>
      <c r="D169" s="125" t="s">
        <v>122</v>
      </c>
      <c r="E169" s="126" t="s">
        <v>269</v>
      </c>
      <c r="F169" s="127" t="s">
        <v>270</v>
      </c>
      <c r="G169" s="128" t="s">
        <v>125</v>
      </c>
      <c r="H169" s="129">
        <v>3</v>
      </c>
      <c r="I169" s="130"/>
      <c r="J169" s="131">
        <f t="shared" ref="J169:J174" si="20">ROUND(I169*H169,2)</f>
        <v>0</v>
      </c>
      <c r="K169" s="127" t="s">
        <v>126</v>
      </c>
      <c r="L169" s="29"/>
      <c r="M169" s="132" t="s">
        <v>1</v>
      </c>
      <c r="N169" s="133" t="s">
        <v>44</v>
      </c>
      <c r="P169" s="134">
        <f t="shared" ref="P169:P174" si="21">O169*H169</f>
        <v>0</v>
      </c>
      <c r="Q169" s="134">
        <v>0</v>
      </c>
      <c r="R169" s="134">
        <f t="shared" ref="R169:R174" si="22">Q169*H169</f>
        <v>0</v>
      </c>
      <c r="S169" s="134">
        <v>0</v>
      </c>
      <c r="T169" s="135">
        <f t="shared" ref="T169:T174" si="23">S169*H169</f>
        <v>0</v>
      </c>
      <c r="AR169" s="136" t="s">
        <v>158</v>
      </c>
      <c r="AT169" s="136" t="s">
        <v>122</v>
      </c>
      <c r="AU169" s="136" t="s">
        <v>89</v>
      </c>
      <c r="AY169" s="14" t="s">
        <v>120</v>
      </c>
      <c r="BE169" s="137">
        <f t="shared" ref="BE169:BE174" si="24">IF(N169="základní",J169,0)</f>
        <v>0</v>
      </c>
      <c r="BF169" s="137">
        <f t="shared" ref="BF169:BF174" si="25">IF(N169="snížená",J169,0)</f>
        <v>0</v>
      </c>
      <c r="BG169" s="137">
        <f t="shared" ref="BG169:BG174" si="26">IF(N169="zákl. přenesená",J169,0)</f>
        <v>0</v>
      </c>
      <c r="BH169" s="137">
        <f t="shared" ref="BH169:BH174" si="27">IF(N169="sníž. přenesená",J169,0)</f>
        <v>0</v>
      </c>
      <c r="BI169" s="137">
        <f t="shared" ref="BI169:BI174" si="28">IF(N169="nulová",J169,0)</f>
        <v>0</v>
      </c>
      <c r="BJ169" s="14" t="s">
        <v>87</v>
      </c>
      <c r="BK169" s="137">
        <f t="shared" ref="BK169:BK174" si="29">ROUND(I169*H169,2)</f>
        <v>0</v>
      </c>
      <c r="BL169" s="14" t="s">
        <v>158</v>
      </c>
      <c r="BM169" s="136" t="s">
        <v>271</v>
      </c>
    </row>
    <row r="170" spans="2:65" s="1" customFormat="1" ht="24.2" customHeight="1">
      <c r="B170" s="29"/>
      <c r="C170" s="125" t="s">
        <v>272</v>
      </c>
      <c r="D170" s="125" t="s">
        <v>122</v>
      </c>
      <c r="E170" s="126" t="s">
        <v>273</v>
      </c>
      <c r="F170" s="127" t="s">
        <v>274</v>
      </c>
      <c r="G170" s="128" t="s">
        <v>275</v>
      </c>
      <c r="H170" s="129">
        <v>1</v>
      </c>
      <c r="I170" s="130"/>
      <c r="J170" s="131">
        <f t="shared" si="20"/>
        <v>0</v>
      </c>
      <c r="K170" s="127" t="s">
        <v>126</v>
      </c>
      <c r="L170" s="29"/>
      <c r="M170" s="132" t="s">
        <v>1</v>
      </c>
      <c r="N170" s="133" t="s">
        <v>44</v>
      </c>
      <c r="P170" s="134">
        <f t="shared" si="21"/>
        <v>0</v>
      </c>
      <c r="Q170" s="134">
        <v>0</v>
      </c>
      <c r="R170" s="134">
        <f t="shared" si="22"/>
        <v>0</v>
      </c>
      <c r="S170" s="134">
        <v>0</v>
      </c>
      <c r="T170" s="135">
        <f t="shared" si="23"/>
        <v>0</v>
      </c>
      <c r="AR170" s="136" t="s">
        <v>158</v>
      </c>
      <c r="AT170" s="136" t="s">
        <v>122</v>
      </c>
      <c r="AU170" s="136" t="s">
        <v>89</v>
      </c>
      <c r="AY170" s="14" t="s">
        <v>120</v>
      </c>
      <c r="BE170" s="137">
        <f t="shared" si="24"/>
        <v>0</v>
      </c>
      <c r="BF170" s="137">
        <f t="shared" si="25"/>
        <v>0</v>
      </c>
      <c r="BG170" s="137">
        <f t="shared" si="26"/>
        <v>0</v>
      </c>
      <c r="BH170" s="137">
        <f t="shared" si="27"/>
        <v>0</v>
      </c>
      <c r="BI170" s="137">
        <f t="shared" si="28"/>
        <v>0</v>
      </c>
      <c r="BJ170" s="14" t="s">
        <v>87</v>
      </c>
      <c r="BK170" s="137">
        <f t="shared" si="29"/>
        <v>0</v>
      </c>
      <c r="BL170" s="14" t="s">
        <v>158</v>
      </c>
      <c r="BM170" s="136" t="s">
        <v>276</v>
      </c>
    </row>
    <row r="171" spans="2:65" s="1" customFormat="1" ht="33" customHeight="1">
      <c r="B171" s="29"/>
      <c r="C171" s="125" t="s">
        <v>277</v>
      </c>
      <c r="D171" s="125" t="s">
        <v>122</v>
      </c>
      <c r="E171" s="126" t="s">
        <v>278</v>
      </c>
      <c r="F171" s="127" t="s">
        <v>279</v>
      </c>
      <c r="G171" s="128" t="s">
        <v>135</v>
      </c>
      <c r="H171" s="129">
        <v>75</v>
      </c>
      <c r="I171" s="130"/>
      <c r="J171" s="131">
        <f t="shared" si="20"/>
        <v>0</v>
      </c>
      <c r="K171" s="127" t="s">
        <v>126</v>
      </c>
      <c r="L171" s="29"/>
      <c r="M171" s="132" t="s">
        <v>1</v>
      </c>
      <c r="N171" s="133" t="s">
        <v>44</v>
      </c>
      <c r="P171" s="134">
        <f t="shared" si="21"/>
        <v>0</v>
      </c>
      <c r="Q171" s="134">
        <v>0</v>
      </c>
      <c r="R171" s="134">
        <f t="shared" si="22"/>
        <v>0</v>
      </c>
      <c r="S171" s="134">
        <v>0</v>
      </c>
      <c r="T171" s="135">
        <f t="shared" si="23"/>
        <v>0</v>
      </c>
      <c r="AR171" s="136" t="s">
        <v>158</v>
      </c>
      <c r="AT171" s="136" t="s">
        <v>122</v>
      </c>
      <c r="AU171" s="136" t="s">
        <v>89</v>
      </c>
      <c r="AY171" s="14" t="s">
        <v>120</v>
      </c>
      <c r="BE171" s="137">
        <f t="shared" si="24"/>
        <v>0</v>
      </c>
      <c r="BF171" s="137">
        <f t="shared" si="25"/>
        <v>0</v>
      </c>
      <c r="BG171" s="137">
        <f t="shared" si="26"/>
        <v>0</v>
      </c>
      <c r="BH171" s="137">
        <f t="shared" si="27"/>
        <v>0</v>
      </c>
      <c r="BI171" s="137">
        <f t="shared" si="28"/>
        <v>0</v>
      </c>
      <c r="BJ171" s="14" t="s">
        <v>87</v>
      </c>
      <c r="BK171" s="137">
        <f t="shared" si="29"/>
        <v>0</v>
      </c>
      <c r="BL171" s="14" t="s">
        <v>158</v>
      </c>
      <c r="BM171" s="136" t="s">
        <v>280</v>
      </c>
    </row>
    <row r="172" spans="2:65" s="1" customFormat="1" ht="24.2" customHeight="1">
      <c r="B172" s="29"/>
      <c r="C172" s="125" t="s">
        <v>281</v>
      </c>
      <c r="D172" s="125" t="s">
        <v>122</v>
      </c>
      <c r="E172" s="126" t="s">
        <v>282</v>
      </c>
      <c r="F172" s="127" t="s">
        <v>283</v>
      </c>
      <c r="G172" s="128" t="s">
        <v>275</v>
      </c>
      <c r="H172" s="129">
        <v>1</v>
      </c>
      <c r="I172" s="130"/>
      <c r="J172" s="131">
        <f t="shared" si="20"/>
        <v>0</v>
      </c>
      <c r="K172" s="127" t="s">
        <v>126</v>
      </c>
      <c r="L172" s="29"/>
      <c r="M172" s="132" t="s">
        <v>1</v>
      </c>
      <c r="N172" s="133" t="s">
        <v>44</v>
      </c>
      <c r="P172" s="134">
        <f t="shared" si="21"/>
        <v>0</v>
      </c>
      <c r="Q172" s="134">
        <v>0</v>
      </c>
      <c r="R172" s="134">
        <f t="shared" si="22"/>
        <v>0</v>
      </c>
      <c r="S172" s="134">
        <v>0</v>
      </c>
      <c r="T172" s="135">
        <f t="shared" si="23"/>
        <v>0</v>
      </c>
      <c r="AR172" s="136" t="s">
        <v>158</v>
      </c>
      <c r="AT172" s="136" t="s">
        <v>122</v>
      </c>
      <c r="AU172" s="136" t="s">
        <v>89</v>
      </c>
      <c r="AY172" s="14" t="s">
        <v>120</v>
      </c>
      <c r="BE172" s="137">
        <f t="shared" si="24"/>
        <v>0</v>
      </c>
      <c r="BF172" s="137">
        <f t="shared" si="25"/>
        <v>0</v>
      </c>
      <c r="BG172" s="137">
        <f t="shared" si="26"/>
        <v>0</v>
      </c>
      <c r="BH172" s="137">
        <f t="shared" si="27"/>
        <v>0</v>
      </c>
      <c r="BI172" s="137">
        <f t="shared" si="28"/>
        <v>0</v>
      </c>
      <c r="BJ172" s="14" t="s">
        <v>87</v>
      </c>
      <c r="BK172" s="137">
        <f t="shared" si="29"/>
        <v>0</v>
      </c>
      <c r="BL172" s="14" t="s">
        <v>158</v>
      </c>
      <c r="BM172" s="136" t="s">
        <v>284</v>
      </c>
    </row>
    <row r="173" spans="2:65" s="1" customFormat="1" ht="24.2" customHeight="1">
      <c r="B173" s="29"/>
      <c r="C173" s="125" t="s">
        <v>285</v>
      </c>
      <c r="D173" s="125" t="s">
        <v>122</v>
      </c>
      <c r="E173" s="126" t="s">
        <v>286</v>
      </c>
      <c r="F173" s="127" t="s">
        <v>287</v>
      </c>
      <c r="G173" s="128" t="s">
        <v>135</v>
      </c>
      <c r="H173" s="129">
        <v>75</v>
      </c>
      <c r="I173" s="130"/>
      <c r="J173" s="131">
        <f t="shared" si="20"/>
        <v>0</v>
      </c>
      <c r="K173" s="127" t="s">
        <v>126</v>
      </c>
      <c r="L173" s="29"/>
      <c r="M173" s="132" t="s">
        <v>1</v>
      </c>
      <c r="N173" s="133" t="s">
        <v>44</v>
      </c>
      <c r="P173" s="134">
        <f t="shared" si="21"/>
        <v>0</v>
      </c>
      <c r="Q173" s="134">
        <v>0</v>
      </c>
      <c r="R173" s="134">
        <f t="shared" si="22"/>
        <v>0</v>
      </c>
      <c r="S173" s="134">
        <v>0</v>
      </c>
      <c r="T173" s="135">
        <f t="shared" si="23"/>
        <v>0</v>
      </c>
      <c r="AR173" s="136" t="s">
        <v>158</v>
      </c>
      <c r="AT173" s="136" t="s">
        <v>122</v>
      </c>
      <c r="AU173" s="136" t="s">
        <v>89</v>
      </c>
      <c r="AY173" s="14" t="s">
        <v>120</v>
      </c>
      <c r="BE173" s="137">
        <f t="shared" si="24"/>
        <v>0</v>
      </c>
      <c r="BF173" s="137">
        <f t="shared" si="25"/>
        <v>0</v>
      </c>
      <c r="BG173" s="137">
        <f t="shared" si="26"/>
        <v>0</v>
      </c>
      <c r="BH173" s="137">
        <f t="shared" si="27"/>
        <v>0</v>
      </c>
      <c r="BI173" s="137">
        <f t="shared" si="28"/>
        <v>0</v>
      </c>
      <c r="BJ173" s="14" t="s">
        <v>87</v>
      </c>
      <c r="BK173" s="137">
        <f t="shared" si="29"/>
        <v>0</v>
      </c>
      <c r="BL173" s="14" t="s">
        <v>158</v>
      </c>
      <c r="BM173" s="136" t="s">
        <v>288</v>
      </c>
    </row>
    <row r="174" spans="2:65" s="1" customFormat="1" ht="16.5" customHeight="1">
      <c r="B174" s="29"/>
      <c r="C174" s="125" t="s">
        <v>289</v>
      </c>
      <c r="D174" s="125" t="s">
        <v>122</v>
      </c>
      <c r="E174" s="126" t="s">
        <v>290</v>
      </c>
      <c r="F174" s="127" t="s">
        <v>291</v>
      </c>
      <c r="G174" s="128" t="s">
        <v>125</v>
      </c>
      <c r="H174" s="129">
        <v>3</v>
      </c>
      <c r="I174" s="130"/>
      <c r="J174" s="131">
        <f t="shared" si="20"/>
        <v>0</v>
      </c>
      <c r="K174" s="127" t="s">
        <v>126</v>
      </c>
      <c r="L174" s="29"/>
      <c r="M174" s="132" t="s">
        <v>1</v>
      </c>
      <c r="N174" s="133" t="s">
        <v>44</v>
      </c>
      <c r="P174" s="134">
        <f t="shared" si="21"/>
        <v>0</v>
      </c>
      <c r="Q174" s="134">
        <v>0</v>
      </c>
      <c r="R174" s="134">
        <f t="shared" si="22"/>
        <v>0</v>
      </c>
      <c r="S174" s="134">
        <v>0</v>
      </c>
      <c r="T174" s="135">
        <f t="shared" si="23"/>
        <v>0</v>
      </c>
      <c r="AR174" s="136" t="s">
        <v>158</v>
      </c>
      <c r="AT174" s="136" t="s">
        <v>122</v>
      </c>
      <c r="AU174" s="136" t="s">
        <v>89</v>
      </c>
      <c r="AY174" s="14" t="s">
        <v>120</v>
      </c>
      <c r="BE174" s="137">
        <f t="shared" si="24"/>
        <v>0</v>
      </c>
      <c r="BF174" s="137">
        <f t="shared" si="25"/>
        <v>0</v>
      </c>
      <c r="BG174" s="137">
        <f t="shared" si="26"/>
        <v>0</v>
      </c>
      <c r="BH174" s="137">
        <f t="shared" si="27"/>
        <v>0</v>
      </c>
      <c r="BI174" s="137">
        <f t="shared" si="28"/>
        <v>0</v>
      </c>
      <c r="BJ174" s="14" t="s">
        <v>87</v>
      </c>
      <c r="BK174" s="137">
        <f t="shared" si="29"/>
        <v>0</v>
      </c>
      <c r="BL174" s="14" t="s">
        <v>158</v>
      </c>
      <c r="BM174" s="136" t="s">
        <v>292</v>
      </c>
    </row>
    <row r="175" spans="2:65" s="11" customFormat="1" ht="20.85" customHeight="1">
      <c r="B175" s="113"/>
      <c r="D175" s="114" t="s">
        <v>78</v>
      </c>
      <c r="E175" s="123" t="s">
        <v>293</v>
      </c>
      <c r="F175" s="123" t="s">
        <v>294</v>
      </c>
      <c r="I175" s="116"/>
      <c r="J175" s="124">
        <f>BK175</f>
        <v>0</v>
      </c>
      <c r="L175" s="113"/>
      <c r="M175" s="118"/>
      <c r="P175" s="119">
        <f>SUM(P176:P178)</f>
        <v>0</v>
      </c>
      <c r="R175" s="119">
        <f>SUM(R176:R178)</f>
        <v>0</v>
      </c>
      <c r="T175" s="120">
        <f>SUM(T176:T178)</f>
        <v>0</v>
      </c>
      <c r="AR175" s="114" t="s">
        <v>87</v>
      </c>
      <c r="AT175" s="121" t="s">
        <v>78</v>
      </c>
      <c r="AU175" s="121" t="s">
        <v>89</v>
      </c>
      <c r="AY175" s="114" t="s">
        <v>120</v>
      </c>
      <c r="BK175" s="122">
        <f>SUM(BK176:BK178)</f>
        <v>0</v>
      </c>
    </row>
    <row r="176" spans="2:65" s="1" customFormat="1" ht="16.5" customHeight="1">
      <c r="B176" s="29"/>
      <c r="C176" s="125" t="s">
        <v>295</v>
      </c>
      <c r="D176" s="125" t="s">
        <v>122</v>
      </c>
      <c r="E176" s="126" t="s">
        <v>296</v>
      </c>
      <c r="F176" s="127" t="s">
        <v>297</v>
      </c>
      <c r="G176" s="128" t="s">
        <v>1</v>
      </c>
      <c r="H176" s="129">
        <v>1</v>
      </c>
      <c r="I176" s="130"/>
      <c r="J176" s="131">
        <f>ROUND(I176*H176,2)</f>
        <v>0</v>
      </c>
      <c r="K176" s="127" t="s">
        <v>1</v>
      </c>
      <c r="L176" s="29"/>
      <c r="M176" s="132" t="s">
        <v>1</v>
      </c>
      <c r="N176" s="133" t="s">
        <v>44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127</v>
      </c>
      <c r="AT176" s="136" t="s">
        <v>122</v>
      </c>
      <c r="AU176" s="136" t="s">
        <v>132</v>
      </c>
      <c r="AY176" s="14" t="s">
        <v>120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4" t="s">
        <v>87</v>
      </c>
      <c r="BK176" s="137">
        <f>ROUND(I176*H176,2)</f>
        <v>0</v>
      </c>
      <c r="BL176" s="14" t="s">
        <v>127</v>
      </c>
      <c r="BM176" s="136" t="s">
        <v>298</v>
      </c>
    </row>
    <row r="177" spans="2:65" s="1" customFormat="1" ht="16.5" customHeight="1">
      <c r="B177" s="29"/>
      <c r="C177" s="125" t="s">
        <v>299</v>
      </c>
      <c r="D177" s="125" t="s">
        <v>122</v>
      </c>
      <c r="E177" s="126" t="s">
        <v>300</v>
      </c>
      <c r="F177" s="127" t="s">
        <v>301</v>
      </c>
      <c r="G177" s="128" t="s">
        <v>1</v>
      </c>
      <c r="H177" s="129">
        <v>1</v>
      </c>
      <c r="I177" s="130"/>
      <c r="J177" s="131">
        <f>ROUND(I177*H177,2)</f>
        <v>0</v>
      </c>
      <c r="K177" s="127" t="s">
        <v>1</v>
      </c>
      <c r="L177" s="29"/>
      <c r="M177" s="132" t="s">
        <v>1</v>
      </c>
      <c r="N177" s="133" t="s">
        <v>44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127</v>
      </c>
      <c r="AT177" s="136" t="s">
        <v>122</v>
      </c>
      <c r="AU177" s="136" t="s">
        <v>132</v>
      </c>
      <c r="AY177" s="14" t="s">
        <v>120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4" t="s">
        <v>87</v>
      </c>
      <c r="BK177" s="137">
        <f>ROUND(I177*H177,2)</f>
        <v>0</v>
      </c>
      <c r="BL177" s="14" t="s">
        <v>127</v>
      </c>
      <c r="BM177" s="136" t="s">
        <v>302</v>
      </c>
    </row>
    <row r="178" spans="2:65" s="1" customFormat="1" ht="16.5" customHeight="1">
      <c r="B178" s="29"/>
      <c r="C178" s="125" t="s">
        <v>303</v>
      </c>
      <c r="D178" s="125" t="s">
        <v>122</v>
      </c>
      <c r="E178" s="126" t="s">
        <v>304</v>
      </c>
      <c r="F178" s="127" t="s">
        <v>305</v>
      </c>
      <c r="G178" s="128" t="s">
        <v>1</v>
      </c>
      <c r="H178" s="129">
        <v>1</v>
      </c>
      <c r="I178" s="130"/>
      <c r="J178" s="131">
        <f>ROUND(I178*H178,2)</f>
        <v>0</v>
      </c>
      <c r="K178" s="127" t="s">
        <v>1</v>
      </c>
      <c r="L178" s="29"/>
      <c r="M178" s="159" t="s">
        <v>1</v>
      </c>
      <c r="N178" s="160" t="s">
        <v>44</v>
      </c>
      <c r="O178" s="161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136" t="s">
        <v>127</v>
      </c>
      <c r="AT178" s="136" t="s">
        <v>122</v>
      </c>
      <c r="AU178" s="136" t="s">
        <v>132</v>
      </c>
      <c r="AY178" s="14" t="s">
        <v>120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4" t="s">
        <v>87</v>
      </c>
      <c r="BK178" s="137">
        <f>ROUND(I178*H178,2)</f>
        <v>0</v>
      </c>
      <c r="BL178" s="14" t="s">
        <v>127</v>
      </c>
      <c r="BM178" s="136" t="s">
        <v>306</v>
      </c>
    </row>
    <row r="179" spans="2:65" s="1" customFormat="1" ht="6.95" customHeight="1"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29"/>
    </row>
  </sheetData>
  <sheetProtection algorithmName="SHA-512" hashValue="kiJ4SQWHssFvTRISbHxSjcLSNWQiPRGBpgXbjZzCsDsKm8I4xfWZ5gwlADj80u4h4EYGqWqc0w0uMiKdmsh8zw==" saltValue="CPh3E87W0xEC4ktYZ2EWC9JbazYqUa6bOFhXSsWjeuPalWG0hUbi9mgf7Ict1v/gwfvuobTHoW5h80Rr20NIYA==" spinCount="100000" sheet="1" objects="1" scenarios="1" formatColumns="0" formatRows="0" autoFilter="0"/>
  <autoFilter ref="C122:K17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Titulní list VV</vt:lpstr>
      <vt:lpstr>Rekapitulace stavby</vt:lpstr>
      <vt:lpstr>SO 401 - Veřejné osvětlení</vt:lpstr>
      <vt:lpstr>'Rekapitulace stavby'!Názvy_tisku</vt:lpstr>
      <vt:lpstr>'SO 401 - Veřejné osvětlení'!Názvy_tisku</vt:lpstr>
      <vt:lpstr>'Rekapitulace stavby'!Oblast_tisku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cp:lastPrinted>2023-03-14T13:01:21Z</cp:lastPrinted>
  <dcterms:created xsi:type="dcterms:W3CDTF">2023-03-14T12:56:09Z</dcterms:created>
  <dcterms:modified xsi:type="dcterms:W3CDTF">2023-03-14T13:02:23Z</dcterms:modified>
</cp:coreProperties>
</file>