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petrs\firma\Akce\2024\P11_K. Vary, Sokolská\4_Prováděcí PD\ROZPOČET a VÝKAZ\veřejné osvětlení\"/>
    </mc:Choice>
  </mc:AlternateContent>
  <bookViews>
    <workbookView xWindow="0" yWindow="0" windowWidth="0" windowHeight="0"/>
  </bookViews>
  <sheets>
    <sheet name="Rekapitulace stavby" sheetId="1" r:id="rId1"/>
    <sheet name="SO 401 - Veřejné osvětlení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'SO 401 - Veřejné osvětlení'!$C$121:$K$192</definedName>
    <definedName name="_xlnm.Print_Area" localSheetId="1">'SO 401 - Veřejné osvětlení'!$C$4:$J$76,'SO 401 - Veřejné osvětlení'!$C$82:$J$103,'SO 401 - Veřejné osvětlení'!$C$109:$K$192</definedName>
    <definedName name="_xlnm.Print_Titles" localSheetId="1">'SO 401 - Veřejné osvětlení'!$121:$121</definedName>
  </definedNames>
  <calcPr/>
</workbook>
</file>

<file path=xl/calcChain.xml><?xml version="1.0" encoding="utf-8"?>
<calcChain xmlns="http://schemas.openxmlformats.org/spreadsheetml/2006/main">
  <c i="2" l="1" r="J37"/>
  <c r="J36"/>
  <c i="1" r="AY95"/>
  <c i="2" r="J35"/>
  <c i="1" r="AX95"/>
  <c i="2" r="BI189"/>
  <c r="BH189"/>
  <c r="BG189"/>
  <c r="BF189"/>
  <c r="T189"/>
  <c r="T188"/>
  <c r="T187"/>
  <c r="R189"/>
  <c r="R188"/>
  <c r="R187"/>
  <c r="P189"/>
  <c r="P188"/>
  <c r="P187"/>
  <c r="BI185"/>
  <c r="BH185"/>
  <c r="BG185"/>
  <c r="BF185"/>
  <c r="T185"/>
  <c r="T184"/>
  <c r="R185"/>
  <c r="R184"/>
  <c r="P185"/>
  <c r="P184"/>
  <c r="BI183"/>
  <c r="BH183"/>
  <c r="BG183"/>
  <c r="BF183"/>
  <c r="T183"/>
  <c r="R183"/>
  <c r="P183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6"/>
  <c r="BH126"/>
  <c r="BG126"/>
  <c r="BF126"/>
  <c r="T126"/>
  <c r="R126"/>
  <c r="P126"/>
  <c r="BI125"/>
  <c r="BH125"/>
  <c r="BG125"/>
  <c r="BF125"/>
  <c r="T125"/>
  <c r="R125"/>
  <c r="P125"/>
  <c r="J119"/>
  <c r="J118"/>
  <c r="F118"/>
  <c r="F116"/>
  <c r="E114"/>
  <c r="J92"/>
  <c r="J91"/>
  <c r="F91"/>
  <c r="F89"/>
  <c r="E87"/>
  <c r="J18"/>
  <c r="E18"/>
  <c r="F119"/>
  <c r="J17"/>
  <c r="J12"/>
  <c r="J89"/>
  <c r="E7"/>
  <c r="E112"/>
  <c i="1" r="L90"/>
  <c r="AM90"/>
  <c r="AM89"/>
  <c r="L89"/>
  <c r="AM87"/>
  <c r="L87"/>
  <c r="L85"/>
  <c r="L84"/>
  <c i="2" r="BK178"/>
  <c r="J153"/>
  <c r="J149"/>
  <c r="BK146"/>
  <c r="BK139"/>
  <c r="J129"/>
  <c r="J183"/>
  <c r="BK179"/>
  <c r="BK176"/>
  <c r="J172"/>
  <c r="J165"/>
  <c r="J161"/>
  <c r="BK136"/>
  <c r="BK144"/>
  <c r="J159"/>
  <c r="J135"/>
  <c r="BK154"/>
  <c r="J152"/>
  <c r="BK148"/>
  <c r="BK142"/>
  <c r="BK132"/>
  <c r="BK183"/>
  <c r="BK180"/>
  <c r="J178"/>
  <c r="J173"/>
  <c r="BK167"/>
  <c r="BK159"/>
  <c r="BK143"/>
  <c r="J130"/>
  <c r="BK130"/>
  <c r="BK161"/>
  <c r="J137"/>
  <c r="J126"/>
  <c r="J131"/>
  <c r="BK152"/>
  <c r="BK149"/>
  <c r="J147"/>
  <c r="BK145"/>
  <c r="BK137"/>
  <c r="J128"/>
  <c r="J181"/>
  <c r="BK174"/>
  <c r="BK172"/>
  <c r="J167"/>
  <c r="BK162"/>
  <c r="J144"/>
  <c r="BK133"/>
  <c r="J142"/>
  <c r="BK189"/>
  <c r="BK158"/>
  <c r="J155"/>
  <c r="BK126"/>
  <c r="J139"/>
  <c r="BK153"/>
  <c r="BK151"/>
  <c r="J148"/>
  <c r="BK140"/>
  <c r="BK131"/>
  <c r="J185"/>
  <c r="J180"/>
  <c r="J174"/>
  <c r="BK168"/>
  <c r="BK163"/>
  <c r="J145"/>
  <c r="BK129"/>
  <c r="J132"/>
  <c r="J189"/>
  <c r="J158"/>
  <c r="BK135"/>
  <c r="BK125"/>
  <c r="J133"/>
  <c r="J154"/>
  <c r="J151"/>
  <c r="BK147"/>
  <c r="J146"/>
  <c r="J136"/>
  <c r="BK185"/>
  <c r="BK181"/>
  <c r="J179"/>
  <c r="J176"/>
  <c r="BK173"/>
  <c r="J168"/>
  <c r="BK165"/>
  <c r="J163"/>
  <c r="J140"/>
  <c r="J143"/>
  <c r="J125"/>
  <c r="J162"/>
  <c r="BK155"/>
  <c r="BK128"/>
  <c i="1" r="AS94"/>
  <c i="2" l="1" r="P124"/>
  <c r="P123"/>
  <c r="P122"/>
  <c i="1" r="AU95"/>
  <c i="2" r="R171"/>
  <c r="BK124"/>
  <c r="BK123"/>
  <c r="J123"/>
  <c r="J97"/>
  <c r="P171"/>
  <c r="BK171"/>
  <c r="J171"/>
  <c r="J99"/>
  <c r="T124"/>
  <c r="R124"/>
  <c r="T171"/>
  <c r="BK188"/>
  <c r="BK187"/>
  <c r="J187"/>
  <c r="J101"/>
  <c r="BK184"/>
  <c r="J184"/>
  <c r="J100"/>
  <c r="BE155"/>
  <c r="BE158"/>
  <c r="BE178"/>
  <c r="J116"/>
  <c r="BE126"/>
  <c r="BE129"/>
  <c r="BE136"/>
  <c r="E85"/>
  <c r="BE128"/>
  <c r="BE131"/>
  <c r="BE135"/>
  <c r="BE137"/>
  <c r="BE159"/>
  <c r="BE161"/>
  <c r="BE162"/>
  <c r="BE163"/>
  <c r="BE165"/>
  <c r="BE167"/>
  <c r="BE168"/>
  <c r="BE172"/>
  <c r="BE173"/>
  <c r="BE174"/>
  <c r="BE176"/>
  <c r="BE179"/>
  <c r="BE180"/>
  <c r="BE181"/>
  <c r="BE183"/>
  <c r="BE185"/>
  <c r="F92"/>
  <c r="BE125"/>
  <c r="BE133"/>
  <c r="BE142"/>
  <c r="BE145"/>
  <c r="BE146"/>
  <c r="BE147"/>
  <c r="BE148"/>
  <c r="BE149"/>
  <c r="BE151"/>
  <c r="BE152"/>
  <c r="BE153"/>
  <c r="BE154"/>
  <c r="BE189"/>
  <c r="BE130"/>
  <c r="BE132"/>
  <c r="BE139"/>
  <c r="BE140"/>
  <c r="BE143"/>
  <c r="BE144"/>
  <c i="1" r="AU94"/>
  <c i="2" r="J34"/>
  <c i="1" r="AW95"/>
  <c i="2" r="F34"/>
  <c i="1" r="BA95"/>
  <c r="BA94"/>
  <c r="AW94"/>
  <c r="AK30"/>
  <c i="2" r="F36"/>
  <c i="1" r="BC95"/>
  <c r="BC94"/>
  <c r="W32"/>
  <c i="2" r="F37"/>
  <c i="1" r="BD95"/>
  <c r="BD94"/>
  <c r="W33"/>
  <c i="2" r="F35"/>
  <c i="1" r="BB95"/>
  <c r="BB94"/>
  <c r="W31"/>
  <c i="2" l="1" r="R123"/>
  <c r="R122"/>
  <c r="T123"/>
  <c r="T122"/>
  <c r="J124"/>
  <c r="J98"/>
  <c r="BK122"/>
  <c r="J122"/>
  <c r="J188"/>
  <c r="J102"/>
  <c r="J30"/>
  <c i="1" r="AG95"/>
  <c r="AG94"/>
  <c r="AK26"/>
  <c r="AY94"/>
  <c r="W30"/>
  <c i="2" r="F33"/>
  <c i="1" r="AZ95"/>
  <c r="AZ94"/>
  <c r="AV94"/>
  <c r="AK29"/>
  <c r="AK35"/>
  <c i="2" r="J33"/>
  <c i="1" r="AV95"/>
  <c r="AT95"/>
  <c r="AN95"/>
  <c r="AX94"/>
  <c i="2" l="1" r="J96"/>
  <c r="J39"/>
  <c i="1" r="W29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<sst xmlns="http://schemas.openxmlformats.org/spreadsheetml/2006/main">
  <si>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</si>
  <si>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</si>
  <si>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</si>
  <si>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</si>
  <si>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</si>
  <si>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{7dd681f8-4ea6-41d4-a8a2-472a37e39c96}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</si>
  <si>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</si>
  <si>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</si>
  <si>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</si>
  <si>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</si>
  <si>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</si>
  <si>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</si>
  <si>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</si>
  <si>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</si>
  <si>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P112024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</si>
  <si>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</si>
  <si>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</si>
  <si>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Karlovy Vary oprava komunikace ul. Sokolská</t>
  </si>
  <si>
    <t>KSO:</t>
  </si>
  <si>
    <t>CC-CZ:</t>
  </si>
  <si>
    <t>Místo:</t>
  </si>
  <si>
    <t xml:space="preserve"> </t>
  </si>
  <si>
    <t>Datum:</t>
  </si>
  <si>
    <t>29. 4. 2024</t>
  </si>
  <si>
    <t>Zadavatel:</t>
  </si>
  <si>
    <t>IČ:</t>
  </si>
  <si>
    <t>00254657</t>
  </si>
  <si>
    <t>Statutární město Karlovy Vary</t>
  </si>
  <si>
    <t>DIČ:</t>
  </si>
  <si>
    <t>CZ00254657</t>
  </si>
  <si>
    <t>Uchazeč:</t>
  </si>
  <si>
    <t>Vyplň údaj</t>
  </si>
  <si>
    <t>Projektant:</t>
  </si>
  <si>
    <t>06032354</t>
  </si>
  <si>
    <t>GEOprojectKV, s.r.o.</t>
  </si>
  <si>
    <t>CZ06032354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</si>
  <si>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</si>
  <si>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</si>
  <si>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</si>
  <si>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</si>
  <si>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</si>
  <si>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</si>
  <si>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</si>
  <si>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</si>
  <si>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</si>
  <si>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</si>
  <si>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</si>
  <si>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</si>
  <si>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</si>
  <si>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</si>
  <si>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</si>
  <si>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</si>
  <si>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</si>
  <si>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</si>
  <si>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</si>
  <si>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</si>
  <si>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</si>
  <si>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</si>
  <si>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</si>
  <si>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</si>
  <si>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</si>
  <si>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</si>
  <si>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</si>
  <si>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</si>
  <si>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</si>
  <si>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</si>
  <si>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</si>
  <si>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</si>
  <si>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</si>
  <si>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</si>
  <si>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</si>
  <si>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</si>
  <si>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</si>
  <si>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</si>
  <si>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</si>
  <si>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</si>
  <si>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</si>
  <si>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</si>
  <si>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</si>
  <si>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</si>
  <si>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</si>
  <si>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</si>
  <si>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</si>
  <si>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</si>
  <si>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401</t>
  </si>
  <si>
    <t>Veřejné osvětlení</t>
  </si>
  <si>
    <t>STA</t>
  </si>
  <si>
    <t>1</t>
  </si>
  <si>
    <t>{ae6c2234-3d09-4239-996a-e2d120f73c14}</t>
  </si>
  <si>
    <t>2</t>
  </si>
  <si>
    <t>KRYCÍ LIST SOUPISU PRACÍ</t>
  </si>
  <si>
    <t>Objekt:</t>
  </si>
  <si>
    <t>SO 401 - Veřejné osvětlení</t>
  </si>
  <si>
    <t>REKAPITULACE ČLENĚNÍ SOUPISU PRACÍ</t>
  </si>
  <si>
    <t>Kód dílu - Popis</t>
  </si>
  <si>
    <t>Cena celkem [CZK]</t>
  </si>
  <si>
    <t>Náklady ze soupisu prací</t>
  </si>
  <si>
    <t>-1</t>
  </si>
  <si>
    <t>M - Práce a dodávky M</t>
  </si>
  <si>
    <t xml:space="preserve">    21-M - Elektromontáže</t>
  </si>
  <si>
    <t xml:space="preserve">    46-M - Zemní práce při extr.mont.pracích</t>
  </si>
  <si>
    <t>HZS - Hodinové zúčtovací sazby</t>
  </si>
  <si>
    <t>VRN - Vedlejší rozpočtové náklady</t>
  </si>
  <si>
    <t xml:space="preserve">    VRN1 - Průzkumné, geodetické a projektové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</si>
  <si>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</si>
  <si>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</si>
  <si>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</si>
  <si>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</si>
  <si>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</si>
  <si>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</si>
  <si>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</si>
  <si>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</si>
  <si>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</si>
  <si>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</si>
  <si>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</si>
  <si>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</si>
  <si>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</si>
  <si>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M</t>
  </si>
  <si>
    <t>Práce a dodávky M</t>
  </si>
  <si>
    <t>3</t>
  </si>
  <si>
    <t>ROZPOCET</t>
  </si>
  <si>
    <t>21-M</t>
  </si>
  <si>
    <t>Elektromontáže</t>
  </si>
  <si>
    <t>K</t>
  </si>
  <si>
    <t>210100096</t>
  </si>
  <si>
    <t>Ukončení vodičů na svorkovnici s otevřením a uzavřením krytu včetně zapojení průřezu žíly do 2,5 mm2</t>
  </si>
  <si>
    <t>kus</t>
  </si>
  <si>
    <t>CS ÚRS 2024 01</t>
  </si>
  <si>
    <t>64</t>
  </si>
  <si>
    <t>1282534390</t>
  </si>
  <si>
    <t>210100099</t>
  </si>
  <si>
    <t>Ukončení vodičů na svorkovnici s otevřením a uzavřením krytu včetně zapojení průřezu žíly do 10 mm2</t>
  </si>
  <si>
    <t>154414403</t>
  </si>
  <si>
    <t>VV</t>
  </si>
  <si>
    <t>12+8</t>
  </si>
  <si>
    <t>210192002</t>
  </si>
  <si>
    <t>Montáž skříní pojistkových oceloplechových typ PS 0, 2, 6 s náplní výzbroje bez zapojení vodičů</t>
  </si>
  <si>
    <t>-187536359</t>
  </si>
  <si>
    <t>4</t>
  </si>
  <si>
    <t>34523470</t>
  </si>
  <si>
    <t>vložka pojistková E27 zpožděná 2410T 16A</t>
  </si>
  <si>
    <t>128</t>
  </si>
  <si>
    <t>-632216384</t>
  </si>
  <si>
    <t>5</t>
  </si>
  <si>
    <t>35711808</t>
  </si>
  <si>
    <t>skříň přípojková na sloup celoplastové provedení výzbroj 1x sada pojistkové odpínače válcové velikosti 14x51 (SP182/NSP1P)</t>
  </si>
  <si>
    <t>-1954762252</t>
  </si>
  <si>
    <t>6</t>
  </si>
  <si>
    <t>210203901</t>
  </si>
  <si>
    <t>Montáž svítidel LED se zapojením vodičů průmyslových nebo venkovních na výložník nebo dřík</t>
  </si>
  <si>
    <t>-1301134352</t>
  </si>
  <si>
    <t>7</t>
  </si>
  <si>
    <t>34774021</t>
  </si>
  <si>
    <t>svítidlo parkové na sloupek LED IP66 do 30W do 3000lm</t>
  </si>
  <si>
    <t>1138539827</t>
  </si>
  <si>
    <t>8</t>
  </si>
  <si>
    <t>210204002</t>
  </si>
  <si>
    <t>Montáž stožárů osvětlení parkových ocelových</t>
  </si>
  <si>
    <t>-1816708457</t>
  </si>
  <si>
    <t>P</t>
  </si>
  <si>
    <t>Poznámka k položce:_x000d_
včetně osazení a obsypání pouzdra</t>
  </si>
  <si>
    <t>9</t>
  </si>
  <si>
    <t>31674067</t>
  </si>
  <si>
    <t>stožár osvětlovací sadový Pz 133/89/60 v 6,0m</t>
  </si>
  <si>
    <t>-665688950</t>
  </si>
  <si>
    <t>10</t>
  </si>
  <si>
    <t>1290542</t>
  </si>
  <si>
    <t>STOZAROVE POUZDRO SP 315/1000</t>
  </si>
  <si>
    <t>-1842499611</t>
  </si>
  <si>
    <t>11</t>
  </si>
  <si>
    <t>23531469</t>
  </si>
  <si>
    <t>písek křemičitý frakce 0,1/0,5mm</t>
  </si>
  <si>
    <t>kg</t>
  </si>
  <si>
    <t>-1359433702</t>
  </si>
  <si>
    <t>0,486*2000 'Přepočtené koeficientem množství</t>
  </si>
  <si>
    <t>210204105</t>
  </si>
  <si>
    <t>Montáž výložníků osvětlení dvouramenných sloupových hmotnosti do 70 kg</t>
  </si>
  <si>
    <t>-1734633500</t>
  </si>
  <si>
    <t>13</t>
  </si>
  <si>
    <t>31672004</t>
  </si>
  <si>
    <t>výložník rovný dvojnásobný k osvětlovacím stožárům sadovým vyložení 300mm</t>
  </si>
  <si>
    <t>-905834697</t>
  </si>
  <si>
    <t>"úhel 120°" 1</t>
  </si>
  <si>
    <t>14</t>
  </si>
  <si>
    <t>210204201</t>
  </si>
  <si>
    <t>Montáž elektrovýzbroje stožárů osvětlení 1 okruh</t>
  </si>
  <si>
    <t>937707811</t>
  </si>
  <si>
    <t>15</t>
  </si>
  <si>
    <t>31674130</t>
  </si>
  <si>
    <t>výzbroj stožárová SV 6.10.4</t>
  </si>
  <si>
    <t>901670793</t>
  </si>
  <si>
    <t>16</t>
  </si>
  <si>
    <t>210204202</t>
  </si>
  <si>
    <t>Montáž elektrovýzbroje stožárů osvětlení 2 okruhy</t>
  </si>
  <si>
    <t>1766620028</t>
  </si>
  <si>
    <t>17</t>
  </si>
  <si>
    <t>31674133</t>
  </si>
  <si>
    <t>výzbroj stožárová SV 6.16.4/2</t>
  </si>
  <si>
    <t>691504913</t>
  </si>
  <si>
    <t>18</t>
  </si>
  <si>
    <t>210204221</t>
  </si>
  <si>
    <t>Montáž manžety stožárové průměru do 150 mm</t>
  </si>
  <si>
    <t>-1380927643</t>
  </si>
  <si>
    <t>19</t>
  </si>
  <si>
    <t>31674124</t>
  </si>
  <si>
    <t>manžeta plastová ochranná na stožár d=133mm</t>
  </si>
  <si>
    <t>1288634294</t>
  </si>
  <si>
    <t>20</t>
  </si>
  <si>
    <t>210220020</t>
  </si>
  <si>
    <t>Montáž uzemňovacího vedení vodičů FeZn pomocí svorek v zemi páskou do 120 mm2 ve městské zástavbě</t>
  </si>
  <si>
    <t>m</t>
  </si>
  <si>
    <t>546487655</t>
  </si>
  <si>
    <t>35441073</t>
  </si>
  <si>
    <t>drát D 10mm FeZn</t>
  </si>
  <si>
    <t>1038823732</t>
  </si>
  <si>
    <t>346*0,63 'Přepočtené koeficientem množství</t>
  </si>
  <si>
    <t>22</t>
  </si>
  <si>
    <t>35442036</t>
  </si>
  <si>
    <t>svorka uzemnění nerez připojovací</t>
  </si>
  <si>
    <t>256</t>
  </si>
  <si>
    <t>-362880827</t>
  </si>
  <si>
    <t>23</t>
  </si>
  <si>
    <t>35442037</t>
  </si>
  <si>
    <t>svorka uzemnění nerez křížová</t>
  </si>
  <si>
    <t>1405859506</t>
  </si>
  <si>
    <t>24</t>
  </si>
  <si>
    <t>210280003</t>
  </si>
  <si>
    <t>Zkoušky a prohlídky el rozvodů a zařízení celková prohlídka pro objem montážních prací přes 500 do 1 000 tis Kč</t>
  </si>
  <si>
    <t>-1483158510</t>
  </si>
  <si>
    <t>25</t>
  </si>
  <si>
    <t>210812011</t>
  </si>
  <si>
    <t>Montáž kabelu Cu plného nebo laněného do 1 kV žíly 3x1,5 až 6 mm2 (např. CYKY) bez ukončení uloženého volně nebo v liště</t>
  </si>
  <si>
    <t>-1827938060</t>
  </si>
  <si>
    <t>26</t>
  </si>
  <si>
    <t>34111030</t>
  </si>
  <si>
    <t>kabel instalační jádro Cu plné izolace PVC plášť PVC 450/750V (CYKY) 3x1,5mm2</t>
  </si>
  <si>
    <t>1051479224</t>
  </si>
  <si>
    <t>Poznámka k položce:_x000d_
CYKY, průměr kabelu 8,6mm</t>
  </si>
  <si>
    <t>84*1,15 'Přepočtené koeficientem množství</t>
  </si>
  <si>
    <t>27</t>
  </si>
  <si>
    <t>210812033</t>
  </si>
  <si>
    <t>Montáž kabelu Cu plného nebo laněného do 1 kV žíly 4x6 až 10 mm2 (např. CYKY) bez ukončení uloženého volně nebo v liště</t>
  </si>
  <si>
    <t>39209554</t>
  </si>
  <si>
    <t>28</t>
  </si>
  <si>
    <t>34111076</t>
  </si>
  <si>
    <t>kabel instalační jádro Cu plné izolace PVC plášť PVC 450/750V (CYKY) 4x10mm2</t>
  </si>
  <si>
    <t>-329290320</t>
  </si>
  <si>
    <t>346*1,15 'Přepočtené koeficientem množství</t>
  </si>
  <si>
    <t>29</t>
  </si>
  <si>
    <t>218100096</t>
  </si>
  <si>
    <t>Odpojení vodičů ze svorkovnice průřezu žíly do 2,5 mm2</t>
  </si>
  <si>
    <t>-461006477</t>
  </si>
  <si>
    <t>30</t>
  </si>
  <si>
    <t>218100099</t>
  </si>
  <si>
    <t>Odpojení vodičů ze svorkovnice průřezu žíly do 10 mm2</t>
  </si>
  <si>
    <t>-1122801586</t>
  </si>
  <si>
    <t>31</t>
  </si>
  <si>
    <t>218202016</t>
  </si>
  <si>
    <t>Demontáž svítidla výbojkového průmyslového nebo venkovního ze sloupku parkového</t>
  </si>
  <si>
    <t>-917229778</t>
  </si>
  <si>
    <t>"vč. odpojení od uzemnění" 6</t>
  </si>
  <si>
    <t>32</t>
  </si>
  <si>
    <t>218204011</t>
  </si>
  <si>
    <t>Demontáž stožárů osvětlení ocelových samostatně stojících délky do 12 m</t>
  </si>
  <si>
    <t>-835602561</t>
  </si>
  <si>
    <t>"vč. odpojení od uzemnění" 1</t>
  </si>
  <si>
    <t>33</t>
  </si>
  <si>
    <t>460791212</t>
  </si>
  <si>
    <t>Montáž trubek ochranných plastových uložených volně do rýhy ohebných přes 32 do 50 mm</t>
  </si>
  <si>
    <t>-1723875365</t>
  </si>
  <si>
    <t>34</t>
  </si>
  <si>
    <t>34571802</t>
  </si>
  <si>
    <t>chránička optického kabelu HDPE jednoplášťová bezhalogenová D 40/33mm</t>
  </si>
  <si>
    <t>CS ÚRS 2023 01</t>
  </si>
  <si>
    <t>1214991227</t>
  </si>
  <si>
    <t>"s popisem veřejné osvětlení" 346</t>
  </si>
  <si>
    <t>346*1,05 'Přepočtené koeficientem množství</t>
  </si>
  <si>
    <t>46-M</t>
  </si>
  <si>
    <t>Zemní práce při extr.mont.pracích</t>
  </si>
  <si>
    <t>35</t>
  </si>
  <si>
    <t>460171321</t>
  </si>
  <si>
    <t>Hloubení kabelových nezapažených rýh strojně š 50 cm hl 120 cm v hornině tř I skupiny 1 a 2</t>
  </si>
  <si>
    <t>-1919033551</t>
  </si>
  <si>
    <t>36</t>
  </si>
  <si>
    <t>460451331</t>
  </si>
  <si>
    <t>Zásyp kabelových rýh strojně se zhutněním š 50 cm hl 120 cm z horniny tř I skupiny 1 a 2</t>
  </si>
  <si>
    <t>171912412</t>
  </si>
  <si>
    <t>37</t>
  </si>
  <si>
    <t>460541111</t>
  </si>
  <si>
    <t>Úprava pláně při elektromontážích strojně v hornině třídy těžitelnosti I skupiny 1 až 3 bez zhutnění</t>
  </si>
  <si>
    <t>m2</t>
  </si>
  <si>
    <t>-219299452</t>
  </si>
  <si>
    <t>324*0,5</t>
  </si>
  <si>
    <t>38</t>
  </si>
  <si>
    <t>460641113</t>
  </si>
  <si>
    <t>Základové konstrukce při elektromontážích z monolitického betonu tř. C 16/20</t>
  </si>
  <si>
    <t>m3</t>
  </si>
  <si>
    <t>193480879</t>
  </si>
  <si>
    <t>"stožáry parkové" 11*0,8*0,15</t>
  </si>
  <si>
    <t>39</t>
  </si>
  <si>
    <t>460661111</t>
  </si>
  <si>
    <t>Kabelové lože z písku pro kabely nn bez zakrytí š lože do 35 cm</t>
  </si>
  <si>
    <t>-776359335</t>
  </si>
  <si>
    <t>40</t>
  </si>
  <si>
    <t>460671113</t>
  </si>
  <si>
    <t>Výstražná fólie pro krytí kabelů šířky přes 25 do 34 cm</t>
  </si>
  <si>
    <t>1219263679</t>
  </si>
  <si>
    <t>41</t>
  </si>
  <si>
    <t>460791214</t>
  </si>
  <si>
    <t>Montáž trubek ochranných plastových uložených volně do rýhy ohebných přes 90 do 110 mm</t>
  </si>
  <si>
    <t>2025169901</t>
  </si>
  <si>
    <t>42</t>
  </si>
  <si>
    <t>34571355</t>
  </si>
  <si>
    <t>trubka elektroinstalační ohebná dvouplášťová korugovaná (chránička) D 94/110mm, HDPE+LDPE</t>
  </si>
  <si>
    <t>-409350980</t>
  </si>
  <si>
    <t>324*1,05 'Přepočtené koeficientem množství</t>
  </si>
  <si>
    <t>43</t>
  </si>
  <si>
    <t>469981111</t>
  </si>
  <si>
    <t>Přesun hmot pro pomocné stavební práce při elektromotážích</t>
  </si>
  <si>
    <t>t</t>
  </si>
  <si>
    <t>-349195800</t>
  </si>
  <si>
    <t>HZS</t>
  </si>
  <si>
    <t>Hodinové zúčtovací sazby</t>
  </si>
  <si>
    <t>44</t>
  </si>
  <si>
    <t>HZS3131</t>
  </si>
  <si>
    <t>Hodinová zúčtovací sazba elektromontér VN a VVN</t>
  </si>
  <si>
    <t>hod</t>
  </si>
  <si>
    <t>512</t>
  </si>
  <si>
    <t>-1506278244</t>
  </si>
  <si>
    <t>"připojení stávajícího stožáru vč. případného rozbití základu a jejich oprava" 3</t>
  </si>
  <si>
    <t>VRN</t>
  </si>
  <si>
    <t>Vedlejší rozpočtové náklady</t>
  </si>
  <si>
    <t>VRN1</t>
  </si>
  <si>
    <t>Průzkumné, geodetické a projektové práce</t>
  </si>
  <si>
    <t>45</t>
  </si>
  <si>
    <t>012002000</t>
  </si>
  <si>
    <t>Geodetické práce</t>
  </si>
  <si>
    <t>kpl</t>
  </si>
  <si>
    <t>1024</t>
  </si>
  <si>
    <t>251290719</t>
  </si>
  <si>
    <t>"zaměření skutečného provedení stavby"</t>
  </si>
  <si>
    <t>"předání podkladů pro vložení do digitální technické mapy Karlovarského kraje"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</si>
</sst>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6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36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Relationship Id="rId3" Type="http://schemas.openxmlformats.org/officeDocument/2006/relationships/hyperlink" Target="https://app.urs.cz/products/kros4" TargetMode="External" /><Relationship Id="rId4" Type="http://schemas.openxmlformats.org/officeDocument/2006/relationships/image" Target="../media/image3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image" Target="../media/image4.png" /><Relationship Id="rId2" Type="http://schemas.openxmlformats.org/officeDocument/2006/relationships/image" Target="../media/image5.png" /><Relationship Id="rId3" Type="http://schemas.openxmlformats.org/officeDocument/2006/relationships/image" Target="../media/image6.png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415290</xdr:colOff>
      <xdr:row>3</xdr:row>
      <xdr:rowOff>0</xdr:rowOff>
    </xdr:from>
    <xdr:to>
      <xdr:col>40</xdr:col>
      <xdr:colOff>367665</xdr:colOff>
      <xdr:row>3</xdr:row>
      <xdr:rowOff>233045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38</xdr:col>
      <xdr:colOff>129540</xdr:colOff>
      <xdr:row>81</xdr:row>
      <xdr:rowOff>0</xdr:rowOff>
    </xdr:from>
    <xdr:to>
      <xdr:col>41</xdr:col>
      <xdr:colOff>177165</xdr:colOff>
      <xdr:row>81</xdr:row>
      <xdr:rowOff>241300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4" name="Picture 3">
          <a:hlinkClick xmlns:r="http://schemas.openxmlformats.org/officeDocument/2006/relationships" r:id="rId3" tooltip="https://app.urs.cz/products/kros4"/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3</xdr:row>
      <xdr:rowOff>215900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81</xdr:row>
      <xdr:rowOff>215900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108</xdr:row>
      <xdr:rowOff>0</xdr:rowOff>
    </xdr:from>
    <xdr:to>
      <xdr:col>9</xdr:col>
      <xdr:colOff>1215390</xdr:colOff>
      <xdr:row>108</xdr:row>
      <xdr:rowOff>215900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26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27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28</v>
      </c>
      <c r="AL11" s="21"/>
      <c r="AM11" s="21"/>
      <c r="AN11" s="26" t="s">
        <v>29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30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31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31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28</v>
      </c>
      <c r="AL14" s="21"/>
      <c r="AM14" s="21"/>
      <c r="AN14" s="33" t="s">
        <v>31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32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33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34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28</v>
      </c>
      <c r="AL17" s="21"/>
      <c r="AM17" s="21"/>
      <c r="AN17" s="26" t="s">
        <v>35</v>
      </c>
      <c r="AO17" s="21"/>
      <c r="AP17" s="21"/>
      <c r="AQ17" s="21"/>
      <c r="AR17" s="19"/>
      <c r="BE17" s="30"/>
      <c r="BS17" s="16" t="s">
        <v>36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37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33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34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28</v>
      </c>
      <c r="AL20" s="21"/>
      <c r="AM20" s="21"/>
      <c r="AN20" s="26" t="s">
        <v>35</v>
      </c>
      <c r="AO20" s="21"/>
      <c r="AP20" s="21"/>
      <c r="AQ20" s="21"/>
      <c r="AR20" s="19"/>
      <c r="BE20" s="30"/>
      <c r="BS20" s="16" t="s">
        <v>36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38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39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40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41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42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43</v>
      </c>
      <c r="E29" s="46"/>
      <c r="F29" s="31" t="s">
        <v>44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45</v>
      </c>
      <c r="G30" s="46"/>
      <c r="H30" s="46"/>
      <c r="I30" s="46"/>
      <c r="J30" s="46"/>
      <c r="K30" s="46"/>
      <c r="L30" s="47">
        <v>0.12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46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47</v>
      </c>
      <c r="G32" s="46"/>
      <c r="H32" s="46"/>
      <c r="I32" s="46"/>
      <c r="J32" s="46"/>
      <c r="K32" s="46"/>
      <c r="L32" s="47">
        <v>0.12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48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49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50</v>
      </c>
      <c r="U35" s="53"/>
      <c r="V35" s="53"/>
      <c r="W35" s="53"/>
      <c r="X35" s="55" t="s">
        <v>51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52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53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54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55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54</v>
      </c>
      <c r="AI60" s="41"/>
      <c r="AJ60" s="41"/>
      <c r="AK60" s="41"/>
      <c r="AL60" s="41"/>
      <c r="AM60" s="63" t="s">
        <v>55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56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57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54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55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54</v>
      </c>
      <c r="AI75" s="41"/>
      <c r="AJ75" s="41"/>
      <c r="AK75" s="41"/>
      <c r="AL75" s="41"/>
      <c r="AM75" s="63" t="s">
        <v>55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58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P112024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Karlovy Vary oprava komunikace ul. Sokolská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20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 xml:space="preserve"> 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22</v>
      </c>
      <c r="AJ87" s="39"/>
      <c r="AK87" s="39"/>
      <c r="AL87" s="39"/>
      <c r="AM87" s="78" t="str">
        <f>IF(AN8= "","",AN8)</f>
        <v>29. 4. 2024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15.15" customHeight="1">
      <c r="A89" s="37"/>
      <c r="B89" s="38"/>
      <c r="C89" s="31" t="s">
        <v>24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>Statutární město Karlovy Vary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32</v>
      </c>
      <c r="AJ89" s="39"/>
      <c r="AK89" s="39"/>
      <c r="AL89" s="39"/>
      <c r="AM89" s="79" t="str">
        <f>IF(E17="","",E17)</f>
        <v>GEOprojectKV, s.r.o.</v>
      </c>
      <c r="AN89" s="70"/>
      <c r="AO89" s="70"/>
      <c r="AP89" s="70"/>
      <c r="AQ89" s="39"/>
      <c r="AR89" s="43"/>
      <c r="AS89" s="80" t="s">
        <v>59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5.15" customHeight="1">
      <c r="A90" s="37"/>
      <c r="B90" s="38"/>
      <c r="C90" s="31" t="s">
        <v>30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37</v>
      </c>
      <c r="AJ90" s="39"/>
      <c r="AK90" s="39"/>
      <c r="AL90" s="39"/>
      <c r="AM90" s="79" t="str">
        <f>IF(E20="","",E20)</f>
        <v>GEOprojectKV, s.r.o.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60</v>
      </c>
      <c r="D92" s="93"/>
      <c r="E92" s="93"/>
      <c r="F92" s="93"/>
      <c r="G92" s="93"/>
      <c r="H92" s="94"/>
      <c r="I92" s="95" t="s">
        <v>61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62</v>
      </c>
      <c r="AH92" s="93"/>
      <c r="AI92" s="93"/>
      <c r="AJ92" s="93"/>
      <c r="AK92" s="93"/>
      <c r="AL92" s="93"/>
      <c r="AM92" s="93"/>
      <c r="AN92" s="95" t="s">
        <v>63</v>
      </c>
      <c r="AO92" s="93"/>
      <c r="AP92" s="97"/>
      <c r="AQ92" s="98" t="s">
        <v>64</v>
      </c>
      <c r="AR92" s="43"/>
      <c r="AS92" s="99" t="s">
        <v>65</v>
      </c>
      <c r="AT92" s="100" t="s">
        <v>66</v>
      </c>
      <c r="AU92" s="100" t="s">
        <v>67</v>
      </c>
      <c r="AV92" s="100" t="s">
        <v>68</v>
      </c>
      <c r="AW92" s="100" t="s">
        <v>69</v>
      </c>
      <c r="AX92" s="100" t="s">
        <v>70</v>
      </c>
      <c r="AY92" s="100" t="s">
        <v>71</v>
      </c>
      <c r="AZ92" s="100" t="s">
        <v>72</v>
      </c>
      <c r="BA92" s="100" t="s">
        <v>73</v>
      </c>
      <c r="BB92" s="100" t="s">
        <v>74</v>
      </c>
      <c r="BC92" s="100" t="s">
        <v>75</v>
      </c>
      <c r="BD92" s="101" t="s">
        <v>76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77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ROUND(AG95,2)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ROUND(AS95,2)</f>
        <v>0</v>
      </c>
      <c r="AT94" s="113">
        <f>ROUND(SUM(AV94:AW94),2)</f>
        <v>0</v>
      </c>
      <c r="AU94" s="114">
        <f>ROUND(AU95,5)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ROUND(AZ95,2)</f>
        <v>0</v>
      </c>
      <c r="BA94" s="113">
        <f>ROUND(BA95,2)</f>
        <v>0</v>
      </c>
      <c r="BB94" s="113">
        <f>ROUND(BB95,2)</f>
        <v>0</v>
      </c>
      <c r="BC94" s="113">
        <f>ROUND(BC95,2)</f>
        <v>0</v>
      </c>
      <c r="BD94" s="115">
        <f>ROUND(BD95,2)</f>
        <v>0</v>
      </c>
      <c r="BE94" s="6"/>
      <c r="BS94" s="116" t="s">
        <v>78</v>
      </c>
      <c r="BT94" s="116" t="s">
        <v>79</v>
      </c>
      <c r="BU94" s="117" t="s">
        <v>80</v>
      </c>
      <c r="BV94" s="116" t="s">
        <v>81</v>
      </c>
      <c r="BW94" s="116" t="s">
        <v>5</v>
      </c>
      <c r="BX94" s="116" t="s">
        <v>82</v>
      </c>
      <c r="CL94" s="116" t="s">
        <v>1</v>
      </c>
    </row>
    <row r="95" s="7" customFormat="1" ht="16.5" customHeight="1">
      <c r="A95" s="118" t="s">
        <v>83</v>
      </c>
      <c r="B95" s="119"/>
      <c r="C95" s="120"/>
      <c r="D95" s="121" t="s">
        <v>84</v>
      </c>
      <c r="E95" s="121"/>
      <c r="F95" s="121"/>
      <c r="G95" s="121"/>
      <c r="H95" s="121"/>
      <c r="I95" s="122"/>
      <c r="J95" s="121" t="s">
        <v>85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'SO 401 - Veřejné osvětlení'!J30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86</v>
      </c>
      <c r="AR95" s="125"/>
      <c r="AS95" s="126">
        <v>0</v>
      </c>
      <c r="AT95" s="127">
        <f>ROUND(SUM(AV95:AW95),2)</f>
        <v>0</v>
      </c>
      <c r="AU95" s="128">
        <f>'SO 401 - Veřejné osvětlení'!P122</f>
        <v>0</v>
      </c>
      <c r="AV95" s="127">
        <f>'SO 401 - Veřejné osvětlení'!J33</f>
        <v>0</v>
      </c>
      <c r="AW95" s="127">
        <f>'SO 401 - Veřejné osvětlení'!J34</f>
        <v>0</v>
      </c>
      <c r="AX95" s="127">
        <f>'SO 401 - Veřejné osvětlení'!J35</f>
        <v>0</v>
      </c>
      <c r="AY95" s="127">
        <f>'SO 401 - Veřejné osvětlení'!J36</f>
        <v>0</v>
      </c>
      <c r="AZ95" s="127">
        <f>'SO 401 - Veřejné osvětlení'!F33</f>
        <v>0</v>
      </c>
      <c r="BA95" s="127">
        <f>'SO 401 - Veřejné osvětlení'!F34</f>
        <v>0</v>
      </c>
      <c r="BB95" s="127">
        <f>'SO 401 - Veřejné osvětlení'!F35</f>
        <v>0</v>
      </c>
      <c r="BC95" s="127">
        <f>'SO 401 - Veřejné osvětlení'!F36</f>
        <v>0</v>
      </c>
      <c r="BD95" s="129">
        <f>'SO 401 - Veřejné osvětlení'!F37</f>
        <v>0</v>
      </c>
      <c r="BE95" s="7"/>
      <c r="BT95" s="130" t="s">
        <v>87</v>
      </c>
      <c r="BV95" s="130" t="s">
        <v>81</v>
      </c>
      <c r="BW95" s="130" t="s">
        <v>88</v>
      </c>
      <c r="BX95" s="130" t="s">
        <v>5</v>
      </c>
      <c r="CL95" s="130" t="s">
        <v>1</v>
      </c>
      <c r="CM95" s="130" t="s">
        <v>89</v>
      </c>
    </row>
    <row r="96" s="2" customFormat="1" ht="30" customHeight="1">
      <c r="A96" s="37"/>
      <c r="B96" s="38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43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</row>
    <row r="97" s="2" customFormat="1" ht="6.96" customHeight="1">
      <c r="A97" s="37"/>
      <c r="B97" s="65"/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66"/>
      <c r="AL97" s="66"/>
      <c r="AM97" s="66"/>
      <c r="AN97" s="66"/>
      <c r="AO97" s="66"/>
      <c r="AP97" s="66"/>
      <c r="AQ97" s="66"/>
      <c r="AR97" s="43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</row>
  </sheetData>
  <sheetProtection sheet="1" formatColumns="0" formatRows="0" objects="1" scenarios="1" spinCount="100000" saltValue="k4bqA4YIA1DjDVJQAz5RjhOCNDw9aKVxFI1RbmiQBZTcyA7SDyDyRNbAzpbdxYuIHAPJQr5KaBcT34ffJ9KArg==" hashValue="QOS3pwkAFyHcGkjinyl5Gr3naSsv6Er906n/Vsj+sVRxZKY64h0bUZefQvxikyGd+wY4bXDWq5kPScZIH5BAGA==" algorithmName="SHA-512" password="CC35"/>
  <mergeCells count="42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SO 401 - Veřejné osvětlení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88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19"/>
      <c r="AT3" s="16" t="s">
        <v>89</v>
      </c>
    </row>
    <row r="4" s="1" customFormat="1" ht="24.96" customHeight="1">
      <c r="B4" s="19"/>
      <c r="D4" s="133" t="s">
        <v>90</v>
      </c>
      <c r="L4" s="19"/>
      <c r="M4" s="134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5" t="s">
        <v>16</v>
      </c>
      <c r="L6" s="19"/>
    </row>
    <row r="7" s="1" customFormat="1" ht="16.5" customHeight="1">
      <c r="B7" s="19"/>
      <c r="E7" s="136" t="str">
        <f>'Rekapitulace stavby'!K6</f>
        <v>Karlovy Vary oprava komunikace ul. Sokolská</v>
      </c>
      <c r="F7" s="135"/>
      <c r="G7" s="135"/>
      <c r="H7" s="135"/>
      <c r="L7" s="19"/>
    </row>
    <row r="8" s="2" customFormat="1" ht="12" customHeight="1">
      <c r="A8" s="37"/>
      <c r="B8" s="43"/>
      <c r="C8" s="37"/>
      <c r="D8" s="135" t="s">
        <v>91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37" t="s">
        <v>92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5" t="s">
        <v>18</v>
      </c>
      <c r="E11" s="37"/>
      <c r="F11" s="138" t="s">
        <v>1</v>
      </c>
      <c r="G11" s="37"/>
      <c r="H11" s="37"/>
      <c r="I11" s="135" t="s">
        <v>19</v>
      </c>
      <c r="J11" s="138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5" t="s">
        <v>20</v>
      </c>
      <c r="E12" s="37"/>
      <c r="F12" s="138" t="s">
        <v>21</v>
      </c>
      <c r="G12" s="37"/>
      <c r="H12" s="37"/>
      <c r="I12" s="135" t="s">
        <v>22</v>
      </c>
      <c r="J12" s="139" t="str">
        <f>'Rekapitulace stavby'!AN8</f>
        <v>29. 4. 2024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5" t="s">
        <v>24</v>
      </c>
      <c r="E14" s="37"/>
      <c r="F14" s="37"/>
      <c r="G14" s="37"/>
      <c r="H14" s="37"/>
      <c r="I14" s="135" t="s">
        <v>25</v>
      </c>
      <c r="J14" s="138" t="s">
        <v>26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8" t="s">
        <v>27</v>
      </c>
      <c r="F15" s="37"/>
      <c r="G15" s="37"/>
      <c r="H15" s="37"/>
      <c r="I15" s="135" t="s">
        <v>28</v>
      </c>
      <c r="J15" s="138" t="s">
        <v>29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5" t="s">
        <v>30</v>
      </c>
      <c r="E17" s="37"/>
      <c r="F17" s="37"/>
      <c r="G17" s="37"/>
      <c r="H17" s="37"/>
      <c r="I17" s="135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8"/>
      <c r="G18" s="138"/>
      <c r="H18" s="138"/>
      <c r="I18" s="135" t="s">
        <v>28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5" t="s">
        <v>32</v>
      </c>
      <c r="E20" s="37"/>
      <c r="F20" s="37"/>
      <c r="G20" s="37"/>
      <c r="H20" s="37"/>
      <c r="I20" s="135" t="s">
        <v>25</v>
      </c>
      <c r="J20" s="138" t="s">
        <v>33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8" t="s">
        <v>34</v>
      </c>
      <c r="F21" s="37"/>
      <c r="G21" s="37"/>
      <c r="H21" s="37"/>
      <c r="I21" s="135" t="s">
        <v>28</v>
      </c>
      <c r="J21" s="138" t="s">
        <v>35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5" t="s">
        <v>37</v>
      </c>
      <c r="E23" s="37"/>
      <c r="F23" s="37"/>
      <c r="G23" s="37"/>
      <c r="H23" s="37"/>
      <c r="I23" s="135" t="s">
        <v>25</v>
      </c>
      <c r="J23" s="138" t="s">
        <v>33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8" t="s">
        <v>34</v>
      </c>
      <c r="F24" s="37"/>
      <c r="G24" s="37"/>
      <c r="H24" s="37"/>
      <c r="I24" s="135" t="s">
        <v>28</v>
      </c>
      <c r="J24" s="138" t="s">
        <v>35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5" t="s">
        <v>38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0"/>
      <c r="B27" s="141"/>
      <c r="C27" s="140"/>
      <c r="D27" s="140"/>
      <c r="E27" s="142" t="s">
        <v>1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4"/>
      <c r="E29" s="144"/>
      <c r="F29" s="144"/>
      <c r="G29" s="144"/>
      <c r="H29" s="144"/>
      <c r="I29" s="144"/>
      <c r="J29" s="144"/>
      <c r="K29" s="144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5" t="s">
        <v>39</v>
      </c>
      <c r="E30" s="37"/>
      <c r="F30" s="37"/>
      <c r="G30" s="37"/>
      <c r="H30" s="37"/>
      <c r="I30" s="37"/>
      <c r="J30" s="146">
        <f>ROUND(J122,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4"/>
      <c r="E31" s="144"/>
      <c r="F31" s="144"/>
      <c r="G31" s="144"/>
      <c r="H31" s="144"/>
      <c r="I31" s="144"/>
      <c r="J31" s="144"/>
      <c r="K31" s="144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47" t="s">
        <v>41</v>
      </c>
      <c r="G32" s="37"/>
      <c r="H32" s="37"/>
      <c r="I32" s="147" t="s">
        <v>40</v>
      </c>
      <c r="J32" s="147" t="s">
        <v>42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48" t="s">
        <v>43</v>
      </c>
      <c r="E33" s="135" t="s">
        <v>44</v>
      </c>
      <c r="F33" s="149">
        <f>ROUND((SUM(BE122:BE192)),  2)</f>
        <v>0</v>
      </c>
      <c r="G33" s="37"/>
      <c r="H33" s="37"/>
      <c r="I33" s="150">
        <v>0.20999999999999999</v>
      </c>
      <c r="J33" s="149">
        <f>ROUND(((SUM(BE122:BE192))*I33),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5" t="s">
        <v>45</v>
      </c>
      <c r="F34" s="149">
        <f>ROUND((SUM(BF122:BF192)),  2)</f>
        <v>0</v>
      </c>
      <c r="G34" s="37"/>
      <c r="H34" s="37"/>
      <c r="I34" s="150">
        <v>0.12</v>
      </c>
      <c r="J34" s="149">
        <f>ROUND(((SUM(BF122:BF192))*I34),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5" t="s">
        <v>46</v>
      </c>
      <c r="F35" s="149">
        <f>ROUND((SUM(BG122:BG192)),  2)</f>
        <v>0</v>
      </c>
      <c r="G35" s="37"/>
      <c r="H35" s="37"/>
      <c r="I35" s="150">
        <v>0.20999999999999999</v>
      </c>
      <c r="J35" s="149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5" t="s">
        <v>47</v>
      </c>
      <c r="F36" s="149">
        <f>ROUND((SUM(BH122:BH192)),  2)</f>
        <v>0</v>
      </c>
      <c r="G36" s="37"/>
      <c r="H36" s="37"/>
      <c r="I36" s="150">
        <v>0.12</v>
      </c>
      <c r="J36" s="149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5" t="s">
        <v>48</v>
      </c>
      <c r="F37" s="149">
        <f>ROUND((SUM(BI122:BI192)),  2)</f>
        <v>0</v>
      </c>
      <c r="G37" s="37"/>
      <c r="H37" s="37"/>
      <c r="I37" s="150">
        <v>0</v>
      </c>
      <c r="J37" s="149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1"/>
      <c r="D39" s="152" t="s">
        <v>49</v>
      </c>
      <c r="E39" s="153"/>
      <c r="F39" s="153"/>
      <c r="G39" s="154" t="s">
        <v>50</v>
      </c>
      <c r="H39" s="155" t="s">
        <v>51</v>
      </c>
      <c r="I39" s="153"/>
      <c r="J39" s="156">
        <f>SUM(J30:J37)</f>
        <v>0</v>
      </c>
      <c r="K39" s="15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58" t="s">
        <v>52</v>
      </c>
      <c r="E50" s="159"/>
      <c r="F50" s="159"/>
      <c r="G50" s="158" t="s">
        <v>53</v>
      </c>
      <c r="H50" s="159"/>
      <c r="I50" s="159"/>
      <c r="J50" s="159"/>
      <c r="K50" s="159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0" t="s">
        <v>54</v>
      </c>
      <c r="E61" s="161"/>
      <c r="F61" s="162" t="s">
        <v>55</v>
      </c>
      <c r="G61" s="160" t="s">
        <v>54</v>
      </c>
      <c r="H61" s="161"/>
      <c r="I61" s="161"/>
      <c r="J61" s="163" t="s">
        <v>55</v>
      </c>
      <c r="K61" s="161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58" t="s">
        <v>56</v>
      </c>
      <c r="E65" s="164"/>
      <c r="F65" s="164"/>
      <c r="G65" s="158" t="s">
        <v>57</v>
      </c>
      <c r="H65" s="164"/>
      <c r="I65" s="164"/>
      <c r="J65" s="164"/>
      <c r="K65" s="164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0" t="s">
        <v>54</v>
      </c>
      <c r="E76" s="161"/>
      <c r="F76" s="162" t="s">
        <v>55</v>
      </c>
      <c r="G76" s="160" t="s">
        <v>54</v>
      </c>
      <c r="H76" s="161"/>
      <c r="I76" s="161"/>
      <c r="J76" s="163" t="s">
        <v>55</v>
      </c>
      <c r="K76" s="161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67"/>
      <c r="C81" s="168"/>
      <c r="D81" s="168"/>
      <c r="E81" s="168"/>
      <c r="F81" s="168"/>
      <c r="G81" s="168"/>
      <c r="H81" s="168"/>
      <c r="I81" s="168"/>
      <c r="J81" s="168"/>
      <c r="K81" s="168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93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69" t="str">
        <f>E7</f>
        <v>Karlovy Vary oprava komunikace ul. Sokolská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91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SO 401 - Veřejné osvětlení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 xml:space="preserve"> </v>
      </c>
      <c r="G89" s="39"/>
      <c r="H89" s="39"/>
      <c r="I89" s="31" t="s">
        <v>22</v>
      </c>
      <c r="J89" s="78" t="str">
        <f>IF(J12="","",J12)</f>
        <v>29. 4. 2024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Statutární město Karlovy Vary</v>
      </c>
      <c r="G91" s="39"/>
      <c r="H91" s="39"/>
      <c r="I91" s="31" t="s">
        <v>32</v>
      </c>
      <c r="J91" s="35" t="str">
        <f>E21</f>
        <v>GEOprojectKV, s.r.o.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30</v>
      </c>
      <c r="D92" s="39"/>
      <c r="E92" s="39"/>
      <c r="F92" s="26" t="str">
        <f>IF(E18="","",E18)</f>
        <v>Vyplň údaj</v>
      </c>
      <c r="G92" s="39"/>
      <c r="H92" s="39"/>
      <c r="I92" s="31" t="s">
        <v>37</v>
      </c>
      <c r="J92" s="35" t="str">
        <f>E24</f>
        <v>GEOprojectKV, s.r.o.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0" t="s">
        <v>94</v>
      </c>
      <c r="D94" s="171"/>
      <c r="E94" s="171"/>
      <c r="F94" s="171"/>
      <c r="G94" s="171"/>
      <c r="H94" s="171"/>
      <c r="I94" s="171"/>
      <c r="J94" s="172" t="s">
        <v>95</v>
      </c>
      <c r="K94" s="171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3" t="s">
        <v>96</v>
      </c>
      <c r="D96" s="39"/>
      <c r="E96" s="39"/>
      <c r="F96" s="39"/>
      <c r="G96" s="39"/>
      <c r="H96" s="39"/>
      <c r="I96" s="39"/>
      <c r="J96" s="109">
        <f>J122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97</v>
      </c>
    </row>
    <row r="97" s="9" customFormat="1" ht="24.96" customHeight="1">
      <c r="A97" s="9"/>
      <c r="B97" s="174"/>
      <c r="C97" s="175"/>
      <c r="D97" s="176" t="s">
        <v>98</v>
      </c>
      <c r="E97" s="177"/>
      <c r="F97" s="177"/>
      <c r="G97" s="177"/>
      <c r="H97" s="177"/>
      <c r="I97" s="177"/>
      <c r="J97" s="178">
        <f>J123</f>
        <v>0</v>
      </c>
      <c r="K97" s="175"/>
      <c r="L97" s="17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0"/>
      <c r="C98" s="181"/>
      <c r="D98" s="182" t="s">
        <v>99</v>
      </c>
      <c r="E98" s="183"/>
      <c r="F98" s="183"/>
      <c r="G98" s="183"/>
      <c r="H98" s="183"/>
      <c r="I98" s="183"/>
      <c r="J98" s="184">
        <f>J124</f>
        <v>0</v>
      </c>
      <c r="K98" s="181"/>
      <c r="L98" s="185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0"/>
      <c r="C99" s="181"/>
      <c r="D99" s="182" t="s">
        <v>100</v>
      </c>
      <c r="E99" s="183"/>
      <c r="F99" s="183"/>
      <c r="G99" s="183"/>
      <c r="H99" s="183"/>
      <c r="I99" s="183"/>
      <c r="J99" s="184">
        <f>J171</f>
        <v>0</v>
      </c>
      <c r="K99" s="181"/>
      <c r="L99" s="185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74"/>
      <c r="C100" s="175"/>
      <c r="D100" s="176" t="s">
        <v>101</v>
      </c>
      <c r="E100" s="177"/>
      <c r="F100" s="177"/>
      <c r="G100" s="177"/>
      <c r="H100" s="177"/>
      <c r="I100" s="177"/>
      <c r="J100" s="178">
        <f>J184</f>
        <v>0</v>
      </c>
      <c r="K100" s="175"/>
      <c r="L100" s="17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74"/>
      <c r="C101" s="175"/>
      <c r="D101" s="176" t="s">
        <v>102</v>
      </c>
      <c r="E101" s="177"/>
      <c r="F101" s="177"/>
      <c r="G101" s="177"/>
      <c r="H101" s="177"/>
      <c r="I101" s="177"/>
      <c r="J101" s="178">
        <f>J187</f>
        <v>0</v>
      </c>
      <c r="K101" s="175"/>
      <c r="L101" s="17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80"/>
      <c r="C102" s="181"/>
      <c r="D102" s="182" t="s">
        <v>103</v>
      </c>
      <c r="E102" s="183"/>
      <c r="F102" s="183"/>
      <c r="G102" s="183"/>
      <c r="H102" s="183"/>
      <c r="I102" s="183"/>
      <c r="J102" s="184">
        <f>J188</f>
        <v>0</v>
      </c>
      <c r="K102" s="181"/>
      <c r="L102" s="18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7"/>
      <c r="B103" s="38"/>
      <c r="C103" s="39"/>
      <c r="D103" s="39"/>
      <c r="E103" s="39"/>
      <c r="F103" s="39"/>
      <c r="G103" s="39"/>
      <c r="H103" s="39"/>
      <c r="I103" s="39"/>
      <c r="J103" s="39"/>
      <c r="K103" s="39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="2" customFormat="1" ht="6.96" customHeight="1">
      <c r="A104" s="37"/>
      <c r="B104" s="65"/>
      <c r="C104" s="66"/>
      <c r="D104" s="66"/>
      <c r="E104" s="66"/>
      <c r="F104" s="66"/>
      <c r="G104" s="66"/>
      <c r="H104" s="66"/>
      <c r="I104" s="66"/>
      <c r="J104" s="66"/>
      <c r="K104" s="66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8" s="2" customFormat="1" ht="6.96" customHeight="1">
      <c r="A108" s="37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24.96" customHeight="1">
      <c r="A109" s="37"/>
      <c r="B109" s="38"/>
      <c r="C109" s="22" t="s">
        <v>104</v>
      </c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38"/>
      <c r="C110" s="39"/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16</v>
      </c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6.5" customHeight="1">
      <c r="A112" s="37"/>
      <c r="B112" s="38"/>
      <c r="C112" s="39"/>
      <c r="D112" s="39"/>
      <c r="E112" s="169" t="str">
        <f>E7</f>
        <v>Karlovy Vary oprava komunikace ul. Sokolská</v>
      </c>
      <c r="F112" s="31"/>
      <c r="G112" s="31"/>
      <c r="H112" s="31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91</v>
      </c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6.5" customHeight="1">
      <c r="A114" s="37"/>
      <c r="B114" s="38"/>
      <c r="C114" s="39"/>
      <c r="D114" s="39"/>
      <c r="E114" s="75" t="str">
        <f>E9</f>
        <v>SO 401 - Veřejné osvětlení</v>
      </c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20</v>
      </c>
      <c r="D116" s="39"/>
      <c r="E116" s="39"/>
      <c r="F116" s="26" t="str">
        <f>F12</f>
        <v xml:space="preserve"> </v>
      </c>
      <c r="G116" s="39"/>
      <c r="H116" s="39"/>
      <c r="I116" s="31" t="s">
        <v>22</v>
      </c>
      <c r="J116" s="78" t="str">
        <f>IF(J12="","",J12)</f>
        <v>29. 4. 2024</v>
      </c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9"/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5.15" customHeight="1">
      <c r="A118" s="37"/>
      <c r="B118" s="38"/>
      <c r="C118" s="31" t="s">
        <v>24</v>
      </c>
      <c r="D118" s="39"/>
      <c r="E118" s="39"/>
      <c r="F118" s="26" t="str">
        <f>E15</f>
        <v>Statutární město Karlovy Vary</v>
      </c>
      <c r="G118" s="39"/>
      <c r="H118" s="39"/>
      <c r="I118" s="31" t="s">
        <v>32</v>
      </c>
      <c r="J118" s="35" t="str">
        <f>E21</f>
        <v>GEOprojectKV, s.r.o.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5.15" customHeight="1">
      <c r="A119" s="37"/>
      <c r="B119" s="38"/>
      <c r="C119" s="31" t="s">
        <v>30</v>
      </c>
      <c r="D119" s="39"/>
      <c r="E119" s="39"/>
      <c r="F119" s="26" t="str">
        <f>IF(E18="","",E18)</f>
        <v>Vyplň údaj</v>
      </c>
      <c r="G119" s="39"/>
      <c r="H119" s="39"/>
      <c r="I119" s="31" t="s">
        <v>37</v>
      </c>
      <c r="J119" s="35" t="str">
        <f>E24</f>
        <v>GEOprojectKV, s.r.o.</v>
      </c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0.32" customHeight="1">
      <c r="A120" s="37"/>
      <c r="B120" s="38"/>
      <c r="C120" s="39"/>
      <c r="D120" s="39"/>
      <c r="E120" s="39"/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11" customFormat="1" ht="29.28" customHeight="1">
      <c r="A121" s="186"/>
      <c r="B121" s="187"/>
      <c r="C121" s="188" t="s">
        <v>105</v>
      </c>
      <c r="D121" s="189" t="s">
        <v>64</v>
      </c>
      <c r="E121" s="189" t="s">
        <v>60</v>
      </c>
      <c r="F121" s="189" t="s">
        <v>61</v>
      </c>
      <c r="G121" s="189" t="s">
        <v>106</v>
      </c>
      <c r="H121" s="189" t="s">
        <v>107</v>
      </c>
      <c r="I121" s="189" t="s">
        <v>108</v>
      </c>
      <c r="J121" s="189" t="s">
        <v>95</v>
      </c>
      <c r="K121" s="190" t="s">
        <v>109</v>
      </c>
      <c r="L121" s="191"/>
      <c r="M121" s="99" t="s">
        <v>1</v>
      </c>
      <c r="N121" s="100" t="s">
        <v>43</v>
      </c>
      <c r="O121" s="100" t="s">
        <v>110</v>
      </c>
      <c r="P121" s="100" t="s">
        <v>111</v>
      </c>
      <c r="Q121" s="100" t="s">
        <v>112</v>
      </c>
      <c r="R121" s="100" t="s">
        <v>113</v>
      </c>
      <c r="S121" s="100" t="s">
        <v>114</v>
      </c>
      <c r="T121" s="101" t="s">
        <v>115</v>
      </c>
      <c r="U121" s="186"/>
      <c r="V121" s="186"/>
      <c r="W121" s="186"/>
      <c r="X121" s="186"/>
      <c r="Y121" s="186"/>
      <c r="Z121" s="186"/>
      <c r="AA121" s="186"/>
      <c r="AB121" s="186"/>
      <c r="AC121" s="186"/>
      <c r="AD121" s="186"/>
      <c r="AE121" s="186"/>
    </row>
    <row r="122" s="2" customFormat="1" ht="22.8" customHeight="1">
      <c r="A122" s="37"/>
      <c r="B122" s="38"/>
      <c r="C122" s="106" t="s">
        <v>116</v>
      </c>
      <c r="D122" s="39"/>
      <c r="E122" s="39"/>
      <c r="F122" s="39"/>
      <c r="G122" s="39"/>
      <c r="H122" s="39"/>
      <c r="I122" s="39"/>
      <c r="J122" s="192">
        <f>BK122</f>
        <v>0</v>
      </c>
      <c r="K122" s="39"/>
      <c r="L122" s="43"/>
      <c r="M122" s="102"/>
      <c r="N122" s="193"/>
      <c r="O122" s="103"/>
      <c r="P122" s="194">
        <f>P123+P184+P187</f>
        <v>0</v>
      </c>
      <c r="Q122" s="103"/>
      <c r="R122" s="194">
        <f>R123+R184+R187</f>
        <v>51.126645309280008</v>
      </c>
      <c r="S122" s="103"/>
      <c r="T122" s="195">
        <f>T123+T184+T187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16" t="s">
        <v>78</v>
      </c>
      <c r="AU122" s="16" t="s">
        <v>97</v>
      </c>
      <c r="BK122" s="196">
        <f>BK123+BK184+BK187</f>
        <v>0</v>
      </c>
    </row>
    <row r="123" s="12" customFormat="1" ht="25.92" customHeight="1">
      <c r="A123" s="12"/>
      <c r="B123" s="197"/>
      <c r="C123" s="198"/>
      <c r="D123" s="199" t="s">
        <v>78</v>
      </c>
      <c r="E123" s="200" t="s">
        <v>117</v>
      </c>
      <c r="F123" s="200" t="s">
        <v>118</v>
      </c>
      <c r="G123" s="198"/>
      <c r="H123" s="198"/>
      <c r="I123" s="201"/>
      <c r="J123" s="202">
        <f>BK123</f>
        <v>0</v>
      </c>
      <c r="K123" s="198"/>
      <c r="L123" s="203"/>
      <c r="M123" s="204"/>
      <c r="N123" s="205"/>
      <c r="O123" s="205"/>
      <c r="P123" s="206">
        <f>P124+P171</f>
        <v>0</v>
      </c>
      <c r="Q123" s="205"/>
      <c r="R123" s="206">
        <f>R124+R171</f>
        <v>51.126645309280008</v>
      </c>
      <c r="S123" s="205"/>
      <c r="T123" s="207">
        <f>T124+T171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08" t="s">
        <v>119</v>
      </c>
      <c r="AT123" s="209" t="s">
        <v>78</v>
      </c>
      <c r="AU123" s="209" t="s">
        <v>79</v>
      </c>
      <c r="AY123" s="208" t="s">
        <v>120</v>
      </c>
      <c r="BK123" s="210">
        <f>BK124+BK171</f>
        <v>0</v>
      </c>
    </row>
    <row r="124" s="12" customFormat="1" ht="22.8" customHeight="1">
      <c r="A124" s="12"/>
      <c r="B124" s="197"/>
      <c r="C124" s="198"/>
      <c r="D124" s="199" t="s">
        <v>78</v>
      </c>
      <c r="E124" s="211" t="s">
        <v>121</v>
      </c>
      <c r="F124" s="211" t="s">
        <v>122</v>
      </c>
      <c r="G124" s="198"/>
      <c r="H124" s="198"/>
      <c r="I124" s="201"/>
      <c r="J124" s="212">
        <f>BK124</f>
        <v>0</v>
      </c>
      <c r="K124" s="198"/>
      <c r="L124" s="203"/>
      <c r="M124" s="204"/>
      <c r="N124" s="205"/>
      <c r="O124" s="205"/>
      <c r="P124" s="206">
        <f>SUM(P125:P170)</f>
        <v>0</v>
      </c>
      <c r="Q124" s="205"/>
      <c r="R124" s="206">
        <f>SUM(R125:R170)</f>
        <v>2.465398</v>
      </c>
      <c r="S124" s="205"/>
      <c r="T124" s="207">
        <f>SUM(T125:T170)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08" t="s">
        <v>119</v>
      </c>
      <c r="AT124" s="209" t="s">
        <v>78</v>
      </c>
      <c r="AU124" s="209" t="s">
        <v>87</v>
      </c>
      <c r="AY124" s="208" t="s">
        <v>120</v>
      </c>
      <c r="BK124" s="210">
        <f>SUM(BK125:BK170)</f>
        <v>0</v>
      </c>
    </row>
    <row r="125" s="2" customFormat="1" ht="37.8" customHeight="1">
      <c r="A125" s="37"/>
      <c r="B125" s="38"/>
      <c r="C125" s="213" t="s">
        <v>87</v>
      </c>
      <c r="D125" s="213" t="s">
        <v>123</v>
      </c>
      <c r="E125" s="214" t="s">
        <v>124</v>
      </c>
      <c r="F125" s="215" t="s">
        <v>125</v>
      </c>
      <c r="G125" s="216" t="s">
        <v>126</v>
      </c>
      <c r="H125" s="217">
        <v>12</v>
      </c>
      <c r="I125" s="218"/>
      <c r="J125" s="219">
        <f>ROUND(I125*H125,2)</f>
        <v>0</v>
      </c>
      <c r="K125" s="215" t="s">
        <v>127</v>
      </c>
      <c r="L125" s="43"/>
      <c r="M125" s="220" t="s">
        <v>1</v>
      </c>
      <c r="N125" s="221" t="s">
        <v>44</v>
      </c>
      <c r="O125" s="90"/>
      <c r="P125" s="222">
        <f>O125*H125</f>
        <v>0</v>
      </c>
      <c r="Q125" s="222">
        <v>0</v>
      </c>
      <c r="R125" s="222">
        <f>Q125*H125</f>
        <v>0</v>
      </c>
      <c r="S125" s="222">
        <v>0</v>
      </c>
      <c r="T125" s="223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24" t="s">
        <v>128</v>
      </c>
      <c r="AT125" s="224" t="s">
        <v>123</v>
      </c>
      <c r="AU125" s="224" t="s">
        <v>89</v>
      </c>
      <c r="AY125" s="16" t="s">
        <v>120</v>
      </c>
      <c r="BE125" s="225">
        <f>IF(N125="základní",J125,0)</f>
        <v>0</v>
      </c>
      <c r="BF125" s="225">
        <f>IF(N125="snížená",J125,0)</f>
        <v>0</v>
      </c>
      <c r="BG125" s="225">
        <f>IF(N125="zákl. přenesená",J125,0)</f>
        <v>0</v>
      </c>
      <c r="BH125" s="225">
        <f>IF(N125="sníž. přenesená",J125,0)</f>
        <v>0</v>
      </c>
      <c r="BI125" s="225">
        <f>IF(N125="nulová",J125,0)</f>
        <v>0</v>
      </c>
      <c r="BJ125" s="16" t="s">
        <v>87</v>
      </c>
      <c r="BK125" s="225">
        <f>ROUND(I125*H125,2)</f>
        <v>0</v>
      </c>
      <c r="BL125" s="16" t="s">
        <v>128</v>
      </c>
      <c r="BM125" s="224" t="s">
        <v>129</v>
      </c>
    </row>
    <row r="126" s="2" customFormat="1" ht="37.8" customHeight="1">
      <c r="A126" s="37"/>
      <c r="B126" s="38"/>
      <c r="C126" s="213" t="s">
        <v>89</v>
      </c>
      <c r="D126" s="213" t="s">
        <v>123</v>
      </c>
      <c r="E126" s="214" t="s">
        <v>130</v>
      </c>
      <c r="F126" s="215" t="s">
        <v>131</v>
      </c>
      <c r="G126" s="216" t="s">
        <v>126</v>
      </c>
      <c r="H126" s="217">
        <v>20</v>
      </c>
      <c r="I126" s="218"/>
      <c r="J126" s="219">
        <f>ROUND(I126*H126,2)</f>
        <v>0</v>
      </c>
      <c r="K126" s="215" t="s">
        <v>127</v>
      </c>
      <c r="L126" s="43"/>
      <c r="M126" s="220" t="s">
        <v>1</v>
      </c>
      <c r="N126" s="221" t="s">
        <v>44</v>
      </c>
      <c r="O126" s="90"/>
      <c r="P126" s="222">
        <f>O126*H126</f>
        <v>0</v>
      </c>
      <c r="Q126" s="222">
        <v>0</v>
      </c>
      <c r="R126" s="222">
        <f>Q126*H126</f>
        <v>0</v>
      </c>
      <c r="S126" s="222">
        <v>0</v>
      </c>
      <c r="T126" s="223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24" t="s">
        <v>128</v>
      </c>
      <c r="AT126" s="224" t="s">
        <v>123</v>
      </c>
      <c r="AU126" s="224" t="s">
        <v>89</v>
      </c>
      <c r="AY126" s="16" t="s">
        <v>120</v>
      </c>
      <c r="BE126" s="225">
        <f>IF(N126="základní",J126,0)</f>
        <v>0</v>
      </c>
      <c r="BF126" s="225">
        <f>IF(N126="snížená",J126,0)</f>
        <v>0</v>
      </c>
      <c r="BG126" s="225">
        <f>IF(N126="zákl. přenesená",J126,0)</f>
        <v>0</v>
      </c>
      <c r="BH126" s="225">
        <f>IF(N126="sníž. přenesená",J126,0)</f>
        <v>0</v>
      </c>
      <c r="BI126" s="225">
        <f>IF(N126="nulová",J126,0)</f>
        <v>0</v>
      </c>
      <c r="BJ126" s="16" t="s">
        <v>87</v>
      </c>
      <c r="BK126" s="225">
        <f>ROUND(I126*H126,2)</f>
        <v>0</v>
      </c>
      <c r="BL126" s="16" t="s">
        <v>128</v>
      </c>
      <c r="BM126" s="224" t="s">
        <v>132</v>
      </c>
    </row>
    <row r="127" s="13" customFormat="1">
      <c r="A127" s="13"/>
      <c r="B127" s="226"/>
      <c r="C127" s="227"/>
      <c r="D127" s="228" t="s">
        <v>133</v>
      </c>
      <c r="E127" s="229" t="s">
        <v>1</v>
      </c>
      <c r="F127" s="230" t="s">
        <v>134</v>
      </c>
      <c r="G127" s="227"/>
      <c r="H127" s="231">
        <v>20</v>
      </c>
      <c r="I127" s="232"/>
      <c r="J127" s="227"/>
      <c r="K127" s="227"/>
      <c r="L127" s="233"/>
      <c r="M127" s="234"/>
      <c r="N127" s="235"/>
      <c r="O127" s="235"/>
      <c r="P127" s="235"/>
      <c r="Q127" s="235"/>
      <c r="R127" s="235"/>
      <c r="S127" s="235"/>
      <c r="T127" s="236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7" t="s">
        <v>133</v>
      </c>
      <c r="AU127" s="237" t="s">
        <v>89</v>
      </c>
      <c r="AV127" s="13" t="s">
        <v>89</v>
      </c>
      <c r="AW127" s="13" t="s">
        <v>36</v>
      </c>
      <c r="AX127" s="13" t="s">
        <v>87</v>
      </c>
      <c r="AY127" s="237" t="s">
        <v>120</v>
      </c>
    </row>
    <row r="128" s="2" customFormat="1" ht="24.15" customHeight="1">
      <c r="A128" s="37"/>
      <c r="B128" s="38"/>
      <c r="C128" s="213" t="s">
        <v>119</v>
      </c>
      <c r="D128" s="213" t="s">
        <v>123</v>
      </c>
      <c r="E128" s="214" t="s">
        <v>135</v>
      </c>
      <c r="F128" s="215" t="s">
        <v>136</v>
      </c>
      <c r="G128" s="216" t="s">
        <v>126</v>
      </c>
      <c r="H128" s="217">
        <v>1</v>
      </c>
      <c r="I128" s="218"/>
      <c r="J128" s="219">
        <f>ROUND(I128*H128,2)</f>
        <v>0</v>
      </c>
      <c r="K128" s="215" t="s">
        <v>127</v>
      </c>
      <c r="L128" s="43"/>
      <c r="M128" s="220" t="s">
        <v>1</v>
      </c>
      <c r="N128" s="221" t="s">
        <v>44</v>
      </c>
      <c r="O128" s="90"/>
      <c r="P128" s="222">
        <f>O128*H128</f>
        <v>0</v>
      </c>
      <c r="Q128" s="222">
        <v>0</v>
      </c>
      <c r="R128" s="222">
        <f>Q128*H128</f>
        <v>0</v>
      </c>
      <c r="S128" s="222">
        <v>0</v>
      </c>
      <c r="T128" s="223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24" t="s">
        <v>128</v>
      </c>
      <c r="AT128" s="224" t="s">
        <v>123</v>
      </c>
      <c r="AU128" s="224" t="s">
        <v>89</v>
      </c>
      <c r="AY128" s="16" t="s">
        <v>120</v>
      </c>
      <c r="BE128" s="225">
        <f>IF(N128="základní",J128,0)</f>
        <v>0</v>
      </c>
      <c r="BF128" s="225">
        <f>IF(N128="snížená",J128,0)</f>
        <v>0</v>
      </c>
      <c r="BG128" s="225">
        <f>IF(N128="zákl. přenesená",J128,0)</f>
        <v>0</v>
      </c>
      <c r="BH128" s="225">
        <f>IF(N128="sníž. přenesená",J128,0)</f>
        <v>0</v>
      </c>
      <c r="BI128" s="225">
        <f>IF(N128="nulová",J128,0)</f>
        <v>0</v>
      </c>
      <c r="BJ128" s="16" t="s">
        <v>87</v>
      </c>
      <c r="BK128" s="225">
        <f>ROUND(I128*H128,2)</f>
        <v>0</v>
      </c>
      <c r="BL128" s="16" t="s">
        <v>128</v>
      </c>
      <c r="BM128" s="224" t="s">
        <v>137</v>
      </c>
    </row>
    <row r="129" s="2" customFormat="1" ht="16.5" customHeight="1">
      <c r="A129" s="37"/>
      <c r="B129" s="38"/>
      <c r="C129" s="238" t="s">
        <v>138</v>
      </c>
      <c r="D129" s="238" t="s">
        <v>117</v>
      </c>
      <c r="E129" s="239" t="s">
        <v>139</v>
      </c>
      <c r="F129" s="240" t="s">
        <v>140</v>
      </c>
      <c r="G129" s="241" t="s">
        <v>126</v>
      </c>
      <c r="H129" s="242">
        <v>3</v>
      </c>
      <c r="I129" s="243"/>
      <c r="J129" s="244">
        <f>ROUND(I129*H129,2)</f>
        <v>0</v>
      </c>
      <c r="K129" s="240" t="s">
        <v>127</v>
      </c>
      <c r="L129" s="245"/>
      <c r="M129" s="246" t="s">
        <v>1</v>
      </c>
      <c r="N129" s="247" t="s">
        <v>44</v>
      </c>
      <c r="O129" s="90"/>
      <c r="P129" s="222">
        <f>O129*H129</f>
        <v>0</v>
      </c>
      <c r="Q129" s="222">
        <v>3.0000000000000001E-05</v>
      </c>
      <c r="R129" s="222">
        <f>Q129*H129</f>
        <v>9.0000000000000006E-05</v>
      </c>
      <c r="S129" s="222">
        <v>0</v>
      </c>
      <c r="T129" s="223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24" t="s">
        <v>141</v>
      </c>
      <c r="AT129" s="224" t="s">
        <v>117</v>
      </c>
      <c r="AU129" s="224" t="s">
        <v>89</v>
      </c>
      <c r="AY129" s="16" t="s">
        <v>120</v>
      </c>
      <c r="BE129" s="225">
        <f>IF(N129="základní",J129,0)</f>
        <v>0</v>
      </c>
      <c r="BF129" s="225">
        <f>IF(N129="snížená",J129,0)</f>
        <v>0</v>
      </c>
      <c r="BG129" s="225">
        <f>IF(N129="zákl. přenesená",J129,0)</f>
        <v>0</v>
      </c>
      <c r="BH129" s="225">
        <f>IF(N129="sníž. přenesená",J129,0)</f>
        <v>0</v>
      </c>
      <c r="BI129" s="225">
        <f>IF(N129="nulová",J129,0)</f>
        <v>0</v>
      </c>
      <c r="BJ129" s="16" t="s">
        <v>87</v>
      </c>
      <c r="BK129" s="225">
        <f>ROUND(I129*H129,2)</f>
        <v>0</v>
      </c>
      <c r="BL129" s="16" t="s">
        <v>141</v>
      </c>
      <c r="BM129" s="224" t="s">
        <v>142</v>
      </c>
    </row>
    <row r="130" s="2" customFormat="1" ht="37.8" customHeight="1">
      <c r="A130" s="37"/>
      <c r="B130" s="38"/>
      <c r="C130" s="238" t="s">
        <v>143</v>
      </c>
      <c r="D130" s="238" t="s">
        <v>117</v>
      </c>
      <c r="E130" s="239" t="s">
        <v>144</v>
      </c>
      <c r="F130" s="240" t="s">
        <v>145</v>
      </c>
      <c r="G130" s="241" t="s">
        <v>126</v>
      </c>
      <c r="H130" s="242">
        <v>1</v>
      </c>
      <c r="I130" s="243"/>
      <c r="J130" s="244">
        <f>ROUND(I130*H130,2)</f>
        <v>0</v>
      </c>
      <c r="K130" s="240" t="s">
        <v>127</v>
      </c>
      <c r="L130" s="245"/>
      <c r="M130" s="246" t="s">
        <v>1</v>
      </c>
      <c r="N130" s="247" t="s">
        <v>44</v>
      </c>
      <c r="O130" s="90"/>
      <c r="P130" s="222">
        <f>O130*H130</f>
        <v>0</v>
      </c>
      <c r="Q130" s="222">
        <v>0.0025000000000000001</v>
      </c>
      <c r="R130" s="222">
        <f>Q130*H130</f>
        <v>0.0025000000000000001</v>
      </c>
      <c r="S130" s="222">
        <v>0</v>
      </c>
      <c r="T130" s="223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24" t="s">
        <v>141</v>
      </c>
      <c r="AT130" s="224" t="s">
        <v>117</v>
      </c>
      <c r="AU130" s="224" t="s">
        <v>89</v>
      </c>
      <c r="AY130" s="16" t="s">
        <v>120</v>
      </c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16" t="s">
        <v>87</v>
      </c>
      <c r="BK130" s="225">
        <f>ROUND(I130*H130,2)</f>
        <v>0</v>
      </c>
      <c r="BL130" s="16" t="s">
        <v>141</v>
      </c>
      <c r="BM130" s="224" t="s">
        <v>146</v>
      </c>
    </row>
    <row r="131" s="2" customFormat="1" ht="33" customHeight="1">
      <c r="A131" s="37"/>
      <c r="B131" s="38"/>
      <c r="C131" s="213" t="s">
        <v>147</v>
      </c>
      <c r="D131" s="213" t="s">
        <v>123</v>
      </c>
      <c r="E131" s="214" t="s">
        <v>148</v>
      </c>
      <c r="F131" s="215" t="s">
        <v>149</v>
      </c>
      <c r="G131" s="216" t="s">
        <v>126</v>
      </c>
      <c r="H131" s="217">
        <v>12</v>
      </c>
      <c r="I131" s="218"/>
      <c r="J131" s="219">
        <f>ROUND(I131*H131,2)</f>
        <v>0</v>
      </c>
      <c r="K131" s="215" t="s">
        <v>127</v>
      </c>
      <c r="L131" s="43"/>
      <c r="M131" s="220" t="s">
        <v>1</v>
      </c>
      <c r="N131" s="221" t="s">
        <v>44</v>
      </c>
      <c r="O131" s="90"/>
      <c r="P131" s="222">
        <f>O131*H131</f>
        <v>0</v>
      </c>
      <c r="Q131" s="222">
        <v>0</v>
      </c>
      <c r="R131" s="222">
        <f>Q131*H131</f>
        <v>0</v>
      </c>
      <c r="S131" s="222">
        <v>0</v>
      </c>
      <c r="T131" s="223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24" t="s">
        <v>128</v>
      </c>
      <c r="AT131" s="224" t="s">
        <v>123</v>
      </c>
      <c r="AU131" s="224" t="s">
        <v>89</v>
      </c>
      <c r="AY131" s="16" t="s">
        <v>120</v>
      </c>
      <c r="BE131" s="225">
        <f>IF(N131="základní",J131,0)</f>
        <v>0</v>
      </c>
      <c r="BF131" s="225">
        <f>IF(N131="snížená",J131,0)</f>
        <v>0</v>
      </c>
      <c r="BG131" s="225">
        <f>IF(N131="zákl. přenesená",J131,0)</f>
        <v>0</v>
      </c>
      <c r="BH131" s="225">
        <f>IF(N131="sníž. přenesená",J131,0)</f>
        <v>0</v>
      </c>
      <c r="BI131" s="225">
        <f>IF(N131="nulová",J131,0)</f>
        <v>0</v>
      </c>
      <c r="BJ131" s="16" t="s">
        <v>87</v>
      </c>
      <c r="BK131" s="225">
        <f>ROUND(I131*H131,2)</f>
        <v>0</v>
      </c>
      <c r="BL131" s="16" t="s">
        <v>128</v>
      </c>
      <c r="BM131" s="224" t="s">
        <v>150</v>
      </c>
    </row>
    <row r="132" s="2" customFormat="1" ht="24.15" customHeight="1">
      <c r="A132" s="37"/>
      <c r="B132" s="38"/>
      <c r="C132" s="238" t="s">
        <v>151</v>
      </c>
      <c r="D132" s="238" t="s">
        <v>117</v>
      </c>
      <c r="E132" s="239" t="s">
        <v>152</v>
      </c>
      <c r="F132" s="240" t="s">
        <v>153</v>
      </c>
      <c r="G132" s="241" t="s">
        <v>126</v>
      </c>
      <c r="H132" s="242">
        <v>12</v>
      </c>
      <c r="I132" s="243"/>
      <c r="J132" s="244">
        <f>ROUND(I132*H132,2)</f>
        <v>0</v>
      </c>
      <c r="K132" s="240" t="s">
        <v>127</v>
      </c>
      <c r="L132" s="245"/>
      <c r="M132" s="246" t="s">
        <v>1</v>
      </c>
      <c r="N132" s="247" t="s">
        <v>44</v>
      </c>
      <c r="O132" s="90"/>
      <c r="P132" s="222">
        <f>O132*H132</f>
        <v>0</v>
      </c>
      <c r="Q132" s="222">
        <v>0.010999999999999999</v>
      </c>
      <c r="R132" s="222">
        <f>Q132*H132</f>
        <v>0.13200000000000001</v>
      </c>
      <c r="S132" s="222">
        <v>0</v>
      </c>
      <c r="T132" s="223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24" t="s">
        <v>141</v>
      </c>
      <c r="AT132" s="224" t="s">
        <v>117</v>
      </c>
      <c r="AU132" s="224" t="s">
        <v>89</v>
      </c>
      <c r="AY132" s="16" t="s">
        <v>120</v>
      </c>
      <c r="BE132" s="225">
        <f>IF(N132="základní",J132,0)</f>
        <v>0</v>
      </c>
      <c r="BF132" s="225">
        <f>IF(N132="snížená",J132,0)</f>
        <v>0</v>
      </c>
      <c r="BG132" s="225">
        <f>IF(N132="zákl. přenesená",J132,0)</f>
        <v>0</v>
      </c>
      <c r="BH132" s="225">
        <f>IF(N132="sníž. přenesená",J132,0)</f>
        <v>0</v>
      </c>
      <c r="BI132" s="225">
        <f>IF(N132="nulová",J132,0)</f>
        <v>0</v>
      </c>
      <c r="BJ132" s="16" t="s">
        <v>87</v>
      </c>
      <c r="BK132" s="225">
        <f>ROUND(I132*H132,2)</f>
        <v>0</v>
      </c>
      <c r="BL132" s="16" t="s">
        <v>141</v>
      </c>
      <c r="BM132" s="224" t="s">
        <v>154</v>
      </c>
    </row>
    <row r="133" s="2" customFormat="1" ht="16.5" customHeight="1">
      <c r="A133" s="37"/>
      <c r="B133" s="38"/>
      <c r="C133" s="213" t="s">
        <v>155</v>
      </c>
      <c r="D133" s="213" t="s">
        <v>123</v>
      </c>
      <c r="E133" s="214" t="s">
        <v>156</v>
      </c>
      <c r="F133" s="215" t="s">
        <v>157</v>
      </c>
      <c r="G133" s="216" t="s">
        <v>126</v>
      </c>
      <c r="H133" s="217">
        <v>11</v>
      </c>
      <c r="I133" s="218"/>
      <c r="J133" s="219">
        <f>ROUND(I133*H133,2)</f>
        <v>0</v>
      </c>
      <c r="K133" s="215" t="s">
        <v>127</v>
      </c>
      <c r="L133" s="43"/>
      <c r="M133" s="220" t="s">
        <v>1</v>
      </c>
      <c r="N133" s="221" t="s">
        <v>44</v>
      </c>
      <c r="O133" s="90"/>
      <c r="P133" s="222">
        <f>O133*H133</f>
        <v>0</v>
      </c>
      <c r="Q133" s="222">
        <v>0</v>
      </c>
      <c r="R133" s="222">
        <f>Q133*H133</f>
        <v>0</v>
      </c>
      <c r="S133" s="222">
        <v>0</v>
      </c>
      <c r="T133" s="223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24" t="s">
        <v>128</v>
      </c>
      <c r="AT133" s="224" t="s">
        <v>123</v>
      </c>
      <c r="AU133" s="224" t="s">
        <v>89</v>
      </c>
      <c r="AY133" s="16" t="s">
        <v>120</v>
      </c>
      <c r="BE133" s="225">
        <f>IF(N133="základní",J133,0)</f>
        <v>0</v>
      </c>
      <c r="BF133" s="225">
        <f>IF(N133="snížená",J133,0)</f>
        <v>0</v>
      </c>
      <c r="BG133" s="225">
        <f>IF(N133="zákl. přenesená",J133,0)</f>
        <v>0</v>
      </c>
      <c r="BH133" s="225">
        <f>IF(N133="sníž. přenesená",J133,0)</f>
        <v>0</v>
      </c>
      <c r="BI133" s="225">
        <f>IF(N133="nulová",J133,0)</f>
        <v>0</v>
      </c>
      <c r="BJ133" s="16" t="s">
        <v>87</v>
      </c>
      <c r="BK133" s="225">
        <f>ROUND(I133*H133,2)</f>
        <v>0</v>
      </c>
      <c r="BL133" s="16" t="s">
        <v>128</v>
      </c>
      <c r="BM133" s="224" t="s">
        <v>158</v>
      </c>
    </row>
    <row r="134" s="2" customFormat="1">
      <c r="A134" s="37"/>
      <c r="B134" s="38"/>
      <c r="C134" s="39"/>
      <c r="D134" s="228" t="s">
        <v>159</v>
      </c>
      <c r="E134" s="39"/>
      <c r="F134" s="248" t="s">
        <v>160</v>
      </c>
      <c r="G134" s="39"/>
      <c r="H134" s="39"/>
      <c r="I134" s="249"/>
      <c r="J134" s="39"/>
      <c r="K134" s="39"/>
      <c r="L134" s="43"/>
      <c r="M134" s="250"/>
      <c r="N134" s="251"/>
      <c r="O134" s="90"/>
      <c r="P134" s="90"/>
      <c r="Q134" s="90"/>
      <c r="R134" s="90"/>
      <c r="S134" s="90"/>
      <c r="T134" s="91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6" t="s">
        <v>159</v>
      </c>
      <c r="AU134" s="16" t="s">
        <v>89</v>
      </c>
    </row>
    <row r="135" s="2" customFormat="1" ht="16.5" customHeight="1">
      <c r="A135" s="37"/>
      <c r="B135" s="38"/>
      <c r="C135" s="238" t="s">
        <v>161</v>
      </c>
      <c r="D135" s="238" t="s">
        <v>117</v>
      </c>
      <c r="E135" s="239" t="s">
        <v>162</v>
      </c>
      <c r="F135" s="240" t="s">
        <v>163</v>
      </c>
      <c r="G135" s="241" t="s">
        <v>126</v>
      </c>
      <c r="H135" s="242">
        <v>11</v>
      </c>
      <c r="I135" s="243"/>
      <c r="J135" s="244">
        <f>ROUND(I135*H135,2)</f>
        <v>0</v>
      </c>
      <c r="K135" s="240" t="s">
        <v>127</v>
      </c>
      <c r="L135" s="245"/>
      <c r="M135" s="246" t="s">
        <v>1</v>
      </c>
      <c r="N135" s="247" t="s">
        <v>44</v>
      </c>
      <c r="O135" s="90"/>
      <c r="P135" s="222">
        <f>O135*H135</f>
        <v>0</v>
      </c>
      <c r="Q135" s="222">
        <v>0.062</v>
      </c>
      <c r="R135" s="222">
        <f>Q135*H135</f>
        <v>0.68199999999999994</v>
      </c>
      <c r="S135" s="222">
        <v>0</v>
      </c>
      <c r="T135" s="223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24" t="s">
        <v>141</v>
      </c>
      <c r="AT135" s="224" t="s">
        <v>117</v>
      </c>
      <c r="AU135" s="224" t="s">
        <v>89</v>
      </c>
      <c r="AY135" s="16" t="s">
        <v>120</v>
      </c>
      <c r="BE135" s="225">
        <f>IF(N135="základní",J135,0)</f>
        <v>0</v>
      </c>
      <c r="BF135" s="225">
        <f>IF(N135="snížená",J135,0)</f>
        <v>0</v>
      </c>
      <c r="BG135" s="225">
        <f>IF(N135="zákl. přenesená",J135,0)</f>
        <v>0</v>
      </c>
      <c r="BH135" s="225">
        <f>IF(N135="sníž. přenesená",J135,0)</f>
        <v>0</v>
      </c>
      <c r="BI135" s="225">
        <f>IF(N135="nulová",J135,0)</f>
        <v>0</v>
      </c>
      <c r="BJ135" s="16" t="s">
        <v>87</v>
      </c>
      <c r="BK135" s="225">
        <f>ROUND(I135*H135,2)</f>
        <v>0</v>
      </c>
      <c r="BL135" s="16" t="s">
        <v>141</v>
      </c>
      <c r="BM135" s="224" t="s">
        <v>164</v>
      </c>
    </row>
    <row r="136" s="2" customFormat="1" ht="16.5" customHeight="1">
      <c r="A136" s="37"/>
      <c r="B136" s="38"/>
      <c r="C136" s="238" t="s">
        <v>165</v>
      </c>
      <c r="D136" s="238" t="s">
        <v>117</v>
      </c>
      <c r="E136" s="239" t="s">
        <v>166</v>
      </c>
      <c r="F136" s="240" t="s">
        <v>167</v>
      </c>
      <c r="G136" s="241" t="s">
        <v>126</v>
      </c>
      <c r="H136" s="242">
        <v>11</v>
      </c>
      <c r="I136" s="243"/>
      <c r="J136" s="244">
        <f>ROUND(I136*H136,2)</f>
        <v>0</v>
      </c>
      <c r="K136" s="240" t="s">
        <v>1</v>
      </c>
      <c r="L136" s="245"/>
      <c r="M136" s="246" t="s">
        <v>1</v>
      </c>
      <c r="N136" s="247" t="s">
        <v>44</v>
      </c>
      <c r="O136" s="90"/>
      <c r="P136" s="222">
        <f>O136*H136</f>
        <v>0</v>
      </c>
      <c r="Q136" s="222">
        <v>0.002</v>
      </c>
      <c r="R136" s="222">
        <f>Q136*H136</f>
        <v>0.021999999999999999</v>
      </c>
      <c r="S136" s="222">
        <v>0</v>
      </c>
      <c r="T136" s="223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24" t="s">
        <v>141</v>
      </c>
      <c r="AT136" s="224" t="s">
        <v>117</v>
      </c>
      <c r="AU136" s="224" t="s">
        <v>89</v>
      </c>
      <c r="AY136" s="16" t="s">
        <v>120</v>
      </c>
      <c r="BE136" s="225">
        <f>IF(N136="základní",J136,0)</f>
        <v>0</v>
      </c>
      <c r="BF136" s="225">
        <f>IF(N136="snížená",J136,0)</f>
        <v>0</v>
      </c>
      <c r="BG136" s="225">
        <f>IF(N136="zákl. přenesená",J136,0)</f>
        <v>0</v>
      </c>
      <c r="BH136" s="225">
        <f>IF(N136="sníž. přenesená",J136,0)</f>
        <v>0</v>
      </c>
      <c r="BI136" s="225">
        <f>IF(N136="nulová",J136,0)</f>
        <v>0</v>
      </c>
      <c r="BJ136" s="16" t="s">
        <v>87</v>
      </c>
      <c r="BK136" s="225">
        <f>ROUND(I136*H136,2)</f>
        <v>0</v>
      </c>
      <c r="BL136" s="16" t="s">
        <v>141</v>
      </c>
      <c r="BM136" s="224" t="s">
        <v>168</v>
      </c>
    </row>
    <row r="137" s="2" customFormat="1" ht="16.5" customHeight="1">
      <c r="A137" s="37"/>
      <c r="B137" s="38"/>
      <c r="C137" s="238" t="s">
        <v>169</v>
      </c>
      <c r="D137" s="238" t="s">
        <v>117</v>
      </c>
      <c r="E137" s="239" t="s">
        <v>170</v>
      </c>
      <c r="F137" s="240" t="s">
        <v>171</v>
      </c>
      <c r="G137" s="241" t="s">
        <v>172</v>
      </c>
      <c r="H137" s="242">
        <v>972</v>
      </c>
      <c r="I137" s="243"/>
      <c r="J137" s="244">
        <f>ROUND(I137*H137,2)</f>
        <v>0</v>
      </c>
      <c r="K137" s="240" t="s">
        <v>127</v>
      </c>
      <c r="L137" s="245"/>
      <c r="M137" s="246" t="s">
        <v>1</v>
      </c>
      <c r="N137" s="247" t="s">
        <v>44</v>
      </c>
      <c r="O137" s="90"/>
      <c r="P137" s="222">
        <f>O137*H137</f>
        <v>0</v>
      </c>
      <c r="Q137" s="222">
        <v>0.001</v>
      </c>
      <c r="R137" s="222">
        <f>Q137*H137</f>
        <v>0.97199999999999998</v>
      </c>
      <c r="S137" s="222">
        <v>0</v>
      </c>
      <c r="T137" s="223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24" t="s">
        <v>141</v>
      </c>
      <c r="AT137" s="224" t="s">
        <v>117</v>
      </c>
      <c r="AU137" s="224" t="s">
        <v>89</v>
      </c>
      <c r="AY137" s="16" t="s">
        <v>120</v>
      </c>
      <c r="BE137" s="225">
        <f>IF(N137="základní",J137,0)</f>
        <v>0</v>
      </c>
      <c r="BF137" s="225">
        <f>IF(N137="snížená",J137,0)</f>
        <v>0</v>
      </c>
      <c r="BG137" s="225">
        <f>IF(N137="zákl. přenesená",J137,0)</f>
        <v>0</v>
      </c>
      <c r="BH137" s="225">
        <f>IF(N137="sníž. přenesená",J137,0)</f>
        <v>0</v>
      </c>
      <c r="BI137" s="225">
        <f>IF(N137="nulová",J137,0)</f>
        <v>0</v>
      </c>
      <c r="BJ137" s="16" t="s">
        <v>87</v>
      </c>
      <c r="BK137" s="225">
        <f>ROUND(I137*H137,2)</f>
        <v>0</v>
      </c>
      <c r="BL137" s="16" t="s">
        <v>141</v>
      </c>
      <c r="BM137" s="224" t="s">
        <v>173</v>
      </c>
    </row>
    <row r="138" s="13" customFormat="1">
      <c r="A138" s="13"/>
      <c r="B138" s="226"/>
      <c r="C138" s="227"/>
      <c r="D138" s="228" t="s">
        <v>133</v>
      </c>
      <c r="E138" s="227"/>
      <c r="F138" s="230" t="s">
        <v>174</v>
      </c>
      <c r="G138" s="227"/>
      <c r="H138" s="231">
        <v>972</v>
      </c>
      <c r="I138" s="232"/>
      <c r="J138" s="227"/>
      <c r="K138" s="227"/>
      <c r="L138" s="233"/>
      <c r="M138" s="234"/>
      <c r="N138" s="235"/>
      <c r="O138" s="235"/>
      <c r="P138" s="235"/>
      <c r="Q138" s="235"/>
      <c r="R138" s="235"/>
      <c r="S138" s="235"/>
      <c r="T138" s="236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7" t="s">
        <v>133</v>
      </c>
      <c r="AU138" s="237" t="s">
        <v>89</v>
      </c>
      <c r="AV138" s="13" t="s">
        <v>89</v>
      </c>
      <c r="AW138" s="13" t="s">
        <v>4</v>
      </c>
      <c r="AX138" s="13" t="s">
        <v>87</v>
      </c>
      <c r="AY138" s="237" t="s">
        <v>120</v>
      </c>
    </row>
    <row r="139" s="2" customFormat="1" ht="24.15" customHeight="1">
      <c r="A139" s="37"/>
      <c r="B139" s="38"/>
      <c r="C139" s="213" t="s">
        <v>8</v>
      </c>
      <c r="D139" s="213" t="s">
        <v>123</v>
      </c>
      <c r="E139" s="214" t="s">
        <v>175</v>
      </c>
      <c r="F139" s="215" t="s">
        <v>176</v>
      </c>
      <c r="G139" s="216" t="s">
        <v>126</v>
      </c>
      <c r="H139" s="217">
        <v>1</v>
      </c>
      <c r="I139" s="218"/>
      <c r="J139" s="219">
        <f>ROUND(I139*H139,2)</f>
        <v>0</v>
      </c>
      <c r="K139" s="215" t="s">
        <v>127</v>
      </c>
      <c r="L139" s="43"/>
      <c r="M139" s="220" t="s">
        <v>1</v>
      </c>
      <c r="N139" s="221" t="s">
        <v>44</v>
      </c>
      <c r="O139" s="90"/>
      <c r="P139" s="222">
        <f>O139*H139</f>
        <v>0</v>
      </c>
      <c r="Q139" s="222">
        <v>0</v>
      </c>
      <c r="R139" s="222">
        <f>Q139*H139</f>
        <v>0</v>
      </c>
      <c r="S139" s="222">
        <v>0</v>
      </c>
      <c r="T139" s="223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24" t="s">
        <v>128</v>
      </c>
      <c r="AT139" s="224" t="s">
        <v>123</v>
      </c>
      <c r="AU139" s="224" t="s">
        <v>89</v>
      </c>
      <c r="AY139" s="16" t="s">
        <v>120</v>
      </c>
      <c r="BE139" s="225">
        <f>IF(N139="základní",J139,0)</f>
        <v>0</v>
      </c>
      <c r="BF139" s="225">
        <f>IF(N139="snížená",J139,0)</f>
        <v>0</v>
      </c>
      <c r="BG139" s="225">
        <f>IF(N139="zákl. přenesená",J139,0)</f>
        <v>0</v>
      </c>
      <c r="BH139" s="225">
        <f>IF(N139="sníž. přenesená",J139,0)</f>
        <v>0</v>
      </c>
      <c r="BI139" s="225">
        <f>IF(N139="nulová",J139,0)</f>
        <v>0</v>
      </c>
      <c r="BJ139" s="16" t="s">
        <v>87</v>
      </c>
      <c r="BK139" s="225">
        <f>ROUND(I139*H139,2)</f>
        <v>0</v>
      </c>
      <c r="BL139" s="16" t="s">
        <v>128</v>
      </c>
      <c r="BM139" s="224" t="s">
        <v>177</v>
      </c>
    </row>
    <row r="140" s="2" customFormat="1" ht="24.15" customHeight="1">
      <c r="A140" s="37"/>
      <c r="B140" s="38"/>
      <c r="C140" s="238" t="s">
        <v>178</v>
      </c>
      <c r="D140" s="238" t="s">
        <v>117</v>
      </c>
      <c r="E140" s="239" t="s">
        <v>179</v>
      </c>
      <c r="F140" s="240" t="s">
        <v>180</v>
      </c>
      <c r="G140" s="241" t="s">
        <v>126</v>
      </c>
      <c r="H140" s="242">
        <v>1</v>
      </c>
      <c r="I140" s="243"/>
      <c r="J140" s="244">
        <f>ROUND(I140*H140,2)</f>
        <v>0</v>
      </c>
      <c r="K140" s="240" t="s">
        <v>127</v>
      </c>
      <c r="L140" s="245"/>
      <c r="M140" s="246" t="s">
        <v>1</v>
      </c>
      <c r="N140" s="247" t="s">
        <v>44</v>
      </c>
      <c r="O140" s="90"/>
      <c r="P140" s="222">
        <f>O140*H140</f>
        <v>0</v>
      </c>
      <c r="Q140" s="222">
        <v>0.0035000000000000001</v>
      </c>
      <c r="R140" s="222">
        <f>Q140*H140</f>
        <v>0.0035000000000000001</v>
      </c>
      <c r="S140" s="222">
        <v>0</v>
      </c>
      <c r="T140" s="223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24" t="s">
        <v>141</v>
      </c>
      <c r="AT140" s="224" t="s">
        <v>117</v>
      </c>
      <c r="AU140" s="224" t="s">
        <v>89</v>
      </c>
      <c r="AY140" s="16" t="s">
        <v>120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6" t="s">
        <v>87</v>
      </c>
      <c r="BK140" s="225">
        <f>ROUND(I140*H140,2)</f>
        <v>0</v>
      </c>
      <c r="BL140" s="16" t="s">
        <v>141</v>
      </c>
      <c r="BM140" s="224" t="s">
        <v>181</v>
      </c>
    </row>
    <row r="141" s="13" customFormat="1">
      <c r="A141" s="13"/>
      <c r="B141" s="226"/>
      <c r="C141" s="227"/>
      <c r="D141" s="228" t="s">
        <v>133</v>
      </c>
      <c r="E141" s="229" t="s">
        <v>1</v>
      </c>
      <c r="F141" s="230" t="s">
        <v>182</v>
      </c>
      <c r="G141" s="227"/>
      <c r="H141" s="231">
        <v>1</v>
      </c>
      <c r="I141" s="232"/>
      <c r="J141" s="227"/>
      <c r="K141" s="227"/>
      <c r="L141" s="233"/>
      <c r="M141" s="234"/>
      <c r="N141" s="235"/>
      <c r="O141" s="235"/>
      <c r="P141" s="235"/>
      <c r="Q141" s="235"/>
      <c r="R141" s="235"/>
      <c r="S141" s="235"/>
      <c r="T141" s="236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7" t="s">
        <v>133</v>
      </c>
      <c r="AU141" s="237" t="s">
        <v>89</v>
      </c>
      <c r="AV141" s="13" t="s">
        <v>89</v>
      </c>
      <c r="AW141" s="13" t="s">
        <v>36</v>
      </c>
      <c r="AX141" s="13" t="s">
        <v>87</v>
      </c>
      <c r="AY141" s="237" t="s">
        <v>120</v>
      </c>
    </row>
    <row r="142" s="2" customFormat="1" ht="16.5" customHeight="1">
      <c r="A142" s="37"/>
      <c r="B142" s="38"/>
      <c r="C142" s="213" t="s">
        <v>183</v>
      </c>
      <c r="D142" s="213" t="s">
        <v>123</v>
      </c>
      <c r="E142" s="214" t="s">
        <v>184</v>
      </c>
      <c r="F142" s="215" t="s">
        <v>185</v>
      </c>
      <c r="G142" s="216" t="s">
        <v>126</v>
      </c>
      <c r="H142" s="217">
        <v>10</v>
      </c>
      <c r="I142" s="218"/>
      <c r="J142" s="219">
        <f>ROUND(I142*H142,2)</f>
        <v>0</v>
      </c>
      <c r="K142" s="215" t="s">
        <v>127</v>
      </c>
      <c r="L142" s="43"/>
      <c r="M142" s="220" t="s">
        <v>1</v>
      </c>
      <c r="N142" s="221" t="s">
        <v>44</v>
      </c>
      <c r="O142" s="90"/>
      <c r="P142" s="222">
        <f>O142*H142</f>
        <v>0</v>
      </c>
      <c r="Q142" s="222">
        <v>0</v>
      </c>
      <c r="R142" s="222">
        <f>Q142*H142</f>
        <v>0</v>
      </c>
      <c r="S142" s="222">
        <v>0</v>
      </c>
      <c r="T142" s="223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24" t="s">
        <v>128</v>
      </c>
      <c r="AT142" s="224" t="s">
        <v>123</v>
      </c>
      <c r="AU142" s="224" t="s">
        <v>89</v>
      </c>
      <c r="AY142" s="16" t="s">
        <v>120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16" t="s">
        <v>87</v>
      </c>
      <c r="BK142" s="225">
        <f>ROUND(I142*H142,2)</f>
        <v>0</v>
      </c>
      <c r="BL142" s="16" t="s">
        <v>128</v>
      </c>
      <c r="BM142" s="224" t="s">
        <v>186</v>
      </c>
    </row>
    <row r="143" s="2" customFormat="1" ht="16.5" customHeight="1">
      <c r="A143" s="37"/>
      <c r="B143" s="38"/>
      <c r="C143" s="238" t="s">
        <v>187</v>
      </c>
      <c r="D143" s="238" t="s">
        <v>117</v>
      </c>
      <c r="E143" s="239" t="s">
        <v>188</v>
      </c>
      <c r="F143" s="240" t="s">
        <v>189</v>
      </c>
      <c r="G143" s="241" t="s">
        <v>126</v>
      </c>
      <c r="H143" s="242">
        <v>10</v>
      </c>
      <c r="I143" s="243"/>
      <c r="J143" s="244">
        <f>ROUND(I143*H143,2)</f>
        <v>0</v>
      </c>
      <c r="K143" s="240" t="s">
        <v>127</v>
      </c>
      <c r="L143" s="245"/>
      <c r="M143" s="246" t="s">
        <v>1</v>
      </c>
      <c r="N143" s="247" t="s">
        <v>44</v>
      </c>
      <c r="O143" s="90"/>
      <c r="P143" s="222">
        <f>O143*H143</f>
        <v>0</v>
      </c>
      <c r="Q143" s="222">
        <v>0.00029999999999999997</v>
      </c>
      <c r="R143" s="222">
        <f>Q143*H143</f>
        <v>0.0029999999999999996</v>
      </c>
      <c r="S143" s="222">
        <v>0</v>
      </c>
      <c r="T143" s="223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24" t="s">
        <v>141</v>
      </c>
      <c r="AT143" s="224" t="s">
        <v>117</v>
      </c>
      <c r="AU143" s="224" t="s">
        <v>89</v>
      </c>
      <c r="AY143" s="16" t="s">
        <v>120</v>
      </c>
      <c r="BE143" s="225">
        <f>IF(N143="základní",J143,0)</f>
        <v>0</v>
      </c>
      <c r="BF143" s="225">
        <f>IF(N143="snížená",J143,0)</f>
        <v>0</v>
      </c>
      <c r="BG143" s="225">
        <f>IF(N143="zákl. přenesená",J143,0)</f>
        <v>0</v>
      </c>
      <c r="BH143" s="225">
        <f>IF(N143="sníž. přenesená",J143,0)</f>
        <v>0</v>
      </c>
      <c r="BI143" s="225">
        <f>IF(N143="nulová",J143,0)</f>
        <v>0</v>
      </c>
      <c r="BJ143" s="16" t="s">
        <v>87</v>
      </c>
      <c r="BK143" s="225">
        <f>ROUND(I143*H143,2)</f>
        <v>0</v>
      </c>
      <c r="BL143" s="16" t="s">
        <v>141</v>
      </c>
      <c r="BM143" s="224" t="s">
        <v>190</v>
      </c>
    </row>
    <row r="144" s="2" customFormat="1" ht="16.5" customHeight="1">
      <c r="A144" s="37"/>
      <c r="B144" s="38"/>
      <c r="C144" s="213" t="s">
        <v>191</v>
      </c>
      <c r="D144" s="213" t="s">
        <v>123</v>
      </c>
      <c r="E144" s="214" t="s">
        <v>192</v>
      </c>
      <c r="F144" s="215" t="s">
        <v>193</v>
      </c>
      <c r="G144" s="216" t="s">
        <v>126</v>
      </c>
      <c r="H144" s="217">
        <v>1</v>
      </c>
      <c r="I144" s="218"/>
      <c r="J144" s="219">
        <f>ROUND(I144*H144,2)</f>
        <v>0</v>
      </c>
      <c r="K144" s="215" t="s">
        <v>127</v>
      </c>
      <c r="L144" s="43"/>
      <c r="M144" s="220" t="s">
        <v>1</v>
      </c>
      <c r="N144" s="221" t="s">
        <v>44</v>
      </c>
      <c r="O144" s="90"/>
      <c r="P144" s="222">
        <f>O144*H144</f>
        <v>0</v>
      </c>
      <c r="Q144" s="222">
        <v>0</v>
      </c>
      <c r="R144" s="222">
        <f>Q144*H144</f>
        <v>0</v>
      </c>
      <c r="S144" s="222">
        <v>0</v>
      </c>
      <c r="T144" s="223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24" t="s">
        <v>128</v>
      </c>
      <c r="AT144" s="224" t="s">
        <v>123</v>
      </c>
      <c r="AU144" s="224" t="s">
        <v>89</v>
      </c>
      <c r="AY144" s="16" t="s">
        <v>120</v>
      </c>
      <c r="BE144" s="225">
        <f>IF(N144="základní",J144,0)</f>
        <v>0</v>
      </c>
      <c r="BF144" s="225">
        <f>IF(N144="snížená",J144,0)</f>
        <v>0</v>
      </c>
      <c r="BG144" s="225">
        <f>IF(N144="zákl. přenesená",J144,0)</f>
        <v>0</v>
      </c>
      <c r="BH144" s="225">
        <f>IF(N144="sníž. přenesená",J144,0)</f>
        <v>0</v>
      </c>
      <c r="BI144" s="225">
        <f>IF(N144="nulová",J144,0)</f>
        <v>0</v>
      </c>
      <c r="BJ144" s="16" t="s">
        <v>87</v>
      </c>
      <c r="BK144" s="225">
        <f>ROUND(I144*H144,2)</f>
        <v>0</v>
      </c>
      <c r="BL144" s="16" t="s">
        <v>128</v>
      </c>
      <c r="BM144" s="224" t="s">
        <v>194</v>
      </c>
    </row>
    <row r="145" s="2" customFormat="1" ht="16.5" customHeight="1">
      <c r="A145" s="37"/>
      <c r="B145" s="38"/>
      <c r="C145" s="238" t="s">
        <v>195</v>
      </c>
      <c r="D145" s="238" t="s">
        <v>117</v>
      </c>
      <c r="E145" s="239" t="s">
        <v>196</v>
      </c>
      <c r="F145" s="240" t="s">
        <v>197</v>
      </c>
      <c r="G145" s="241" t="s">
        <v>126</v>
      </c>
      <c r="H145" s="242">
        <v>1</v>
      </c>
      <c r="I145" s="243"/>
      <c r="J145" s="244">
        <f>ROUND(I145*H145,2)</f>
        <v>0</v>
      </c>
      <c r="K145" s="240" t="s">
        <v>127</v>
      </c>
      <c r="L145" s="245"/>
      <c r="M145" s="246" t="s">
        <v>1</v>
      </c>
      <c r="N145" s="247" t="s">
        <v>44</v>
      </c>
      <c r="O145" s="90"/>
      <c r="P145" s="222">
        <f>O145*H145</f>
        <v>0</v>
      </c>
      <c r="Q145" s="222">
        <v>0.00050000000000000001</v>
      </c>
      <c r="R145" s="222">
        <f>Q145*H145</f>
        <v>0.00050000000000000001</v>
      </c>
      <c r="S145" s="222">
        <v>0</v>
      </c>
      <c r="T145" s="223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24" t="s">
        <v>141</v>
      </c>
      <c r="AT145" s="224" t="s">
        <v>117</v>
      </c>
      <c r="AU145" s="224" t="s">
        <v>89</v>
      </c>
      <c r="AY145" s="16" t="s">
        <v>120</v>
      </c>
      <c r="BE145" s="225">
        <f>IF(N145="základní",J145,0)</f>
        <v>0</v>
      </c>
      <c r="BF145" s="225">
        <f>IF(N145="snížená",J145,0)</f>
        <v>0</v>
      </c>
      <c r="BG145" s="225">
        <f>IF(N145="zákl. přenesená",J145,0)</f>
        <v>0</v>
      </c>
      <c r="BH145" s="225">
        <f>IF(N145="sníž. přenesená",J145,0)</f>
        <v>0</v>
      </c>
      <c r="BI145" s="225">
        <f>IF(N145="nulová",J145,0)</f>
        <v>0</v>
      </c>
      <c r="BJ145" s="16" t="s">
        <v>87</v>
      </c>
      <c r="BK145" s="225">
        <f>ROUND(I145*H145,2)</f>
        <v>0</v>
      </c>
      <c r="BL145" s="16" t="s">
        <v>141</v>
      </c>
      <c r="BM145" s="224" t="s">
        <v>198</v>
      </c>
    </row>
    <row r="146" s="2" customFormat="1" ht="16.5" customHeight="1">
      <c r="A146" s="37"/>
      <c r="B146" s="38"/>
      <c r="C146" s="213" t="s">
        <v>199</v>
      </c>
      <c r="D146" s="213" t="s">
        <v>123</v>
      </c>
      <c r="E146" s="214" t="s">
        <v>200</v>
      </c>
      <c r="F146" s="215" t="s">
        <v>201</v>
      </c>
      <c r="G146" s="216" t="s">
        <v>126</v>
      </c>
      <c r="H146" s="217">
        <v>11</v>
      </c>
      <c r="I146" s="218"/>
      <c r="J146" s="219">
        <f>ROUND(I146*H146,2)</f>
        <v>0</v>
      </c>
      <c r="K146" s="215" t="s">
        <v>127</v>
      </c>
      <c r="L146" s="43"/>
      <c r="M146" s="220" t="s">
        <v>1</v>
      </c>
      <c r="N146" s="221" t="s">
        <v>44</v>
      </c>
      <c r="O146" s="90"/>
      <c r="P146" s="222">
        <f>O146*H146</f>
        <v>0</v>
      </c>
      <c r="Q146" s="222">
        <v>0</v>
      </c>
      <c r="R146" s="222">
        <f>Q146*H146</f>
        <v>0</v>
      </c>
      <c r="S146" s="222">
        <v>0</v>
      </c>
      <c r="T146" s="223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24" t="s">
        <v>128</v>
      </c>
      <c r="AT146" s="224" t="s">
        <v>123</v>
      </c>
      <c r="AU146" s="224" t="s">
        <v>89</v>
      </c>
      <c r="AY146" s="16" t="s">
        <v>120</v>
      </c>
      <c r="BE146" s="225">
        <f>IF(N146="základní",J146,0)</f>
        <v>0</v>
      </c>
      <c r="BF146" s="225">
        <f>IF(N146="snížená",J146,0)</f>
        <v>0</v>
      </c>
      <c r="BG146" s="225">
        <f>IF(N146="zákl. přenesená",J146,0)</f>
        <v>0</v>
      </c>
      <c r="BH146" s="225">
        <f>IF(N146="sníž. přenesená",J146,0)</f>
        <v>0</v>
      </c>
      <c r="BI146" s="225">
        <f>IF(N146="nulová",J146,0)</f>
        <v>0</v>
      </c>
      <c r="BJ146" s="16" t="s">
        <v>87</v>
      </c>
      <c r="BK146" s="225">
        <f>ROUND(I146*H146,2)</f>
        <v>0</v>
      </c>
      <c r="BL146" s="16" t="s">
        <v>128</v>
      </c>
      <c r="BM146" s="224" t="s">
        <v>202</v>
      </c>
    </row>
    <row r="147" s="2" customFormat="1" ht="16.5" customHeight="1">
      <c r="A147" s="37"/>
      <c r="B147" s="38"/>
      <c r="C147" s="238" t="s">
        <v>203</v>
      </c>
      <c r="D147" s="238" t="s">
        <v>117</v>
      </c>
      <c r="E147" s="239" t="s">
        <v>204</v>
      </c>
      <c r="F147" s="240" t="s">
        <v>205</v>
      </c>
      <c r="G147" s="241" t="s">
        <v>126</v>
      </c>
      <c r="H147" s="242">
        <v>11</v>
      </c>
      <c r="I147" s="243"/>
      <c r="J147" s="244">
        <f>ROUND(I147*H147,2)</f>
        <v>0</v>
      </c>
      <c r="K147" s="240" t="s">
        <v>127</v>
      </c>
      <c r="L147" s="245"/>
      <c r="M147" s="246" t="s">
        <v>1</v>
      </c>
      <c r="N147" s="247" t="s">
        <v>44</v>
      </c>
      <c r="O147" s="90"/>
      <c r="P147" s="222">
        <f>O147*H147</f>
        <v>0</v>
      </c>
      <c r="Q147" s="222">
        <v>0.0012999999999999999</v>
      </c>
      <c r="R147" s="222">
        <f>Q147*H147</f>
        <v>0.0143</v>
      </c>
      <c r="S147" s="222">
        <v>0</v>
      </c>
      <c r="T147" s="223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24" t="s">
        <v>141</v>
      </c>
      <c r="AT147" s="224" t="s">
        <v>117</v>
      </c>
      <c r="AU147" s="224" t="s">
        <v>89</v>
      </c>
      <c r="AY147" s="16" t="s">
        <v>120</v>
      </c>
      <c r="BE147" s="225">
        <f>IF(N147="základní",J147,0)</f>
        <v>0</v>
      </c>
      <c r="BF147" s="225">
        <f>IF(N147="snížená",J147,0)</f>
        <v>0</v>
      </c>
      <c r="BG147" s="225">
        <f>IF(N147="zákl. přenesená",J147,0)</f>
        <v>0</v>
      </c>
      <c r="BH147" s="225">
        <f>IF(N147="sníž. přenesená",J147,0)</f>
        <v>0</v>
      </c>
      <c r="BI147" s="225">
        <f>IF(N147="nulová",J147,0)</f>
        <v>0</v>
      </c>
      <c r="BJ147" s="16" t="s">
        <v>87</v>
      </c>
      <c r="BK147" s="225">
        <f>ROUND(I147*H147,2)</f>
        <v>0</v>
      </c>
      <c r="BL147" s="16" t="s">
        <v>141</v>
      </c>
      <c r="BM147" s="224" t="s">
        <v>206</v>
      </c>
    </row>
    <row r="148" s="2" customFormat="1" ht="37.8" customHeight="1">
      <c r="A148" s="37"/>
      <c r="B148" s="38"/>
      <c r="C148" s="213" t="s">
        <v>207</v>
      </c>
      <c r="D148" s="213" t="s">
        <v>123</v>
      </c>
      <c r="E148" s="214" t="s">
        <v>208</v>
      </c>
      <c r="F148" s="215" t="s">
        <v>209</v>
      </c>
      <c r="G148" s="216" t="s">
        <v>210</v>
      </c>
      <c r="H148" s="217">
        <v>346</v>
      </c>
      <c r="I148" s="218"/>
      <c r="J148" s="219">
        <f>ROUND(I148*H148,2)</f>
        <v>0</v>
      </c>
      <c r="K148" s="215" t="s">
        <v>127</v>
      </c>
      <c r="L148" s="43"/>
      <c r="M148" s="220" t="s">
        <v>1</v>
      </c>
      <c r="N148" s="221" t="s">
        <v>44</v>
      </c>
      <c r="O148" s="90"/>
      <c r="P148" s="222">
        <f>O148*H148</f>
        <v>0</v>
      </c>
      <c r="Q148" s="222">
        <v>0</v>
      </c>
      <c r="R148" s="222">
        <f>Q148*H148</f>
        <v>0</v>
      </c>
      <c r="S148" s="222">
        <v>0</v>
      </c>
      <c r="T148" s="223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24" t="s">
        <v>128</v>
      </c>
      <c r="AT148" s="224" t="s">
        <v>123</v>
      </c>
      <c r="AU148" s="224" t="s">
        <v>89</v>
      </c>
      <c r="AY148" s="16" t="s">
        <v>120</v>
      </c>
      <c r="BE148" s="225">
        <f>IF(N148="základní",J148,0)</f>
        <v>0</v>
      </c>
      <c r="BF148" s="225">
        <f>IF(N148="snížená",J148,0)</f>
        <v>0</v>
      </c>
      <c r="BG148" s="225">
        <f>IF(N148="zákl. přenesená",J148,0)</f>
        <v>0</v>
      </c>
      <c r="BH148" s="225">
        <f>IF(N148="sníž. přenesená",J148,0)</f>
        <v>0</v>
      </c>
      <c r="BI148" s="225">
        <f>IF(N148="nulová",J148,0)</f>
        <v>0</v>
      </c>
      <c r="BJ148" s="16" t="s">
        <v>87</v>
      </c>
      <c r="BK148" s="225">
        <f>ROUND(I148*H148,2)</f>
        <v>0</v>
      </c>
      <c r="BL148" s="16" t="s">
        <v>128</v>
      </c>
      <c r="BM148" s="224" t="s">
        <v>211</v>
      </c>
    </row>
    <row r="149" s="2" customFormat="1" ht="16.5" customHeight="1">
      <c r="A149" s="37"/>
      <c r="B149" s="38"/>
      <c r="C149" s="238" t="s">
        <v>7</v>
      </c>
      <c r="D149" s="238" t="s">
        <v>117</v>
      </c>
      <c r="E149" s="239" t="s">
        <v>212</v>
      </c>
      <c r="F149" s="240" t="s">
        <v>213</v>
      </c>
      <c r="G149" s="241" t="s">
        <v>172</v>
      </c>
      <c r="H149" s="242">
        <v>217.97999999999999</v>
      </c>
      <c r="I149" s="243"/>
      <c r="J149" s="244">
        <f>ROUND(I149*H149,2)</f>
        <v>0</v>
      </c>
      <c r="K149" s="240" t="s">
        <v>127</v>
      </c>
      <c r="L149" s="245"/>
      <c r="M149" s="246" t="s">
        <v>1</v>
      </c>
      <c r="N149" s="247" t="s">
        <v>44</v>
      </c>
      <c r="O149" s="90"/>
      <c r="P149" s="222">
        <f>O149*H149</f>
        <v>0</v>
      </c>
      <c r="Q149" s="222">
        <v>0.001</v>
      </c>
      <c r="R149" s="222">
        <f>Q149*H149</f>
        <v>0.21798000000000001</v>
      </c>
      <c r="S149" s="222">
        <v>0</v>
      </c>
      <c r="T149" s="223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24" t="s">
        <v>141</v>
      </c>
      <c r="AT149" s="224" t="s">
        <v>117</v>
      </c>
      <c r="AU149" s="224" t="s">
        <v>89</v>
      </c>
      <c r="AY149" s="16" t="s">
        <v>120</v>
      </c>
      <c r="BE149" s="225">
        <f>IF(N149="základní",J149,0)</f>
        <v>0</v>
      </c>
      <c r="BF149" s="225">
        <f>IF(N149="snížená",J149,0)</f>
        <v>0</v>
      </c>
      <c r="BG149" s="225">
        <f>IF(N149="zákl. přenesená",J149,0)</f>
        <v>0</v>
      </c>
      <c r="BH149" s="225">
        <f>IF(N149="sníž. přenesená",J149,0)</f>
        <v>0</v>
      </c>
      <c r="BI149" s="225">
        <f>IF(N149="nulová",J149,0)</f>
        <v>0</v>
      </c>
      <c r="BJ149" s="16" t="s">
        <v>87</v>
      </c>
      <c r="BK149" s="225">
        <f>ROUND(I149*H149,2)</f>
        <v>0</v>
      </c>
      <c r="BL149" s="16" t="s">
        <v>141</v>
      </c>
      <c r="BM149" s="224" t="s">
        <v>214</v>
      </c>
    </row>
    <row r="150" s="13" customFormat="1">
      <c r="A150" s="13"/>
      <c r="B150" s="226"/>
      <c r="C150" s="227"/>
      <c r="D150" s="228" t="s">
        <v>133</v>
      </c>
      <c r="E150" s="227"/>
      <c r="F150" s="230" t="s">
        <v>215</v>
      </c>
      <c r="G150" s="227"/>
      <c r="H150" s="231">
        <v>217.97999999999999</v>
      </c>
      <c r="I150" s="232"/>
      <c r="J150" s="227"/>
      <c r="K150" s="227"/>
      <c r="L150" s="233"/>
      <c r="M150" s="234"/>
      <c r="N150" s="235"/>
      <c r="O150" s="235"/>
      <c r="P150" s="235"/>
      <c r="Q150" s="235"/>
      <c r="R150" s="235"/>
      <c r="S150" s="235"/>
      <c r="T150" s="236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7" t="s">
        <v>133</v>
      </c>
      <c r="AU150" s="237" t="s">
        <v>89</v>
      </c>
      <c r="AV150" s="13" t="s">
        <v>89</v>
      </c>
      <c r="AW150" s="13" t="s">
        <v>4</v>
      </c>
      <c r="AX150" s="13" t="s">
        <v>87</v>
      </c>
      <c r="AY150" s="237" t="s">
        <v>120</v>
      </c>
    </row>
    <row r="151" s="2" customFormat="1" ht="16.5" customHeight="1">
      <c r="A151" s="37"/>
      <c r="B151" s="38"/>
      <c r="C151" s="238" t="s">
        <v>216</v>
      </c>
      <c r="D151" s="238" t="s">
        <v>117</v>
      </c>
      <c r="E151" s="239" t="s">
        <v>217</v>
      </c>
      <c r="F151" s="240" t="s">
        <v>218</v>
      </c>
      <c r="G151" s="241" t="s">
        <v>126</v>
      </c>
      <c r="H151" s="242">
        <v>11</v>
      </c>
      <c r="I151" s="243"/>
      <c r="J151" s="244">
        <f>ROUND(I151*H151,2)</f>
        <v>0</v>
      </c>
      <c r="K151" s="240" t="s">
        <v>127</v>
      </c>
      <c r="L151" s="245"/>
      <c r="M151" s="246" t="s">
        <v>1</v>
      </c>
      <c r="N151" s="247" t="s">
        <v>44</v>
      </c>
      <c r="O151" s="90"/>
      <c r="P151" s="222">
        <f>O151*H151</f>
        <v>0</v>
      </c>
      <c r="Q151" s="222">
        <v>0.00013999999999999999</v>
      </c>
      <c r="R151" s="222">
        <f>Q151*H151</f>
        <v>0.0015399999999999999</v>
      </c>
      <c r="S151" s="222">
        <v>0</v>
      </c>
      <c r="T151" s="223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24" t="s">
        <v>219</v>
      </c>
      <c r="AT151" s="224" t="s">
        <v>117</v>
      </c>
      <c r="AU151" s="224" t="s">
        <v>89</v>
      </c>
      <c r="AY151" s="16" t="s">
        <v>120</v>
      </c>
      <c r="BE151" s="225">
        <f>IF(N151="základní",J151,0)</f>
        <v>0</v>
      </c>
      <c r="BF151" s="225">
        <f>IF(N151="snížená",J151,0)</f>
        <v>0</v>
      </c>
      <c r="BG151" s="225">
        <f>IF(N151="zákl. přenesená",J151,0)</f>
        <v>0</v>
      </c>
      <c r="BH151" s="225">
        <f>IF(N151="sníž. přenesená",J151,0)</f>
        <v>0</v>
      </c>
      <c r="BI151" s="225">
        <f>IF(N151="nulová",J151,0)</f>
        <v>0</v>
      </c>
      <c r="BJ151" s="16" t="s">
        <v>87</v>
      </c>
      <c r="BK151" s="225">
        <f>ROUND(I151*H151,2)</f>
        <v>0</v>
      </c>
      <c r="BL151" s="16" t="s">
        <v>128</v>
      </c>
      <c r="BM151" s="224" t="s">
        <v>220</v>
      </c>
    </row>
    <row r="152" s="2" customFormat="1" ht="16.5" customHeight="1">
      <c r="A152" s="37"/>
      <c r="B152" s="38"/>
      <c r="C152" s="238" t="s">
        <v>221</v>
      </c>
      <c r="D152" s="238" t="s">
        <v>117</v>
      </c>
      <c r="E152" s="239" t="s">
        <v>222</v>
      </c>
      <c r="F152" s="240" t="s">
        <v>223</v>
      </c>
      <c r="G152" s="241" t="s">
        <v>126</v>
      </c>
      <c r="H152" s="242">
        <v>11</v>
      </c>
      <c r="I152" s="243"/>
      <c r="J152" s="244">
        <f>ROUND(I152*H152,2)</f>
        <v>0</v>
      </c>
      <c r="K152" s="240" t="s">
        <v>127</v>
      </c>
      <c r="L152" s="245"/>
      <c r="M152" s="246" t="s">
        <v>1</v>
      </c>
      <c r="N152" s="247" t="s">
        <v>44</v>
      </c>
      <c r="O152" s="90"/>
      <c r="P152" s="222">
        <f>O152*H152</f>
        <v>0</v>
      </c>
      <c r="Q152" s="222">
        <v>0.00022000000000000001</v>
      </c>
      <c r="R152" s="222">
        <f>Q152*H152</f>
        <v>0.0024200000000000003</v>
      </c>
      <c r="S152" s="222">
        <v>0</v>
      </c>
      <c r="T152" s="223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24" t="s">
        <v>219</v>
      </c>
      <c r="AT152" s="224" t="s">
        <v>117</v>
      </c>
      <c r="AU152" s="224" t="s">
        <v>89</v>
      </c>
      <c r="AY152" s="16" t="s">
        <v>120</v>
      </c>
      <c r="BE152" s="225">
        <f>IF(N152="základní",J152,0)</f>
        <v>0</v>
      </c>
      <c r="BF152" s="225">
        <f>IF(N152="snížená",J152,0)</f>
        <v>0</v>
      </c>
      <c r="BG152" s="225">
        <f>IF(N152="zákl. přenesená",J152,0)</f>
        <v>0</v>
      </c>
      <c r="BH152" s="225">
        <f>IF(N152="sníž. přenesená",J152,0)</f>
        <v>0</v>
      </c>
      <c r="BI152" s="225">
        <f>IF(N152="nulová",J152,0)</f>
        <v>0</v>
      </c>
      <c r="BJ152" s="16" t="s">
        <v>87</v>
      </c>
      <c r="BK152" s="225">
        <f>ROUND(I152*H152,2)</f>
        <v>0</v>
      </c>
      <c r="BL152" s="16" t="s">
        <v>128</v>
      </c>
      <c r="BM152" s="224" t="s">
        <v>224</v>
      </c>
    </row>
    <row r="153" s="2" customFormat="1" ht="37.8" customHeight="1">
      <c r="A153" s="37"/>
      <c r="B153" s="38"/>
      <c r="C153" s="213" t="s">
        <v>225</v>
      </c>
      <c r="D153" s="213" t="s">
        <v>123</v>
      </c>
      <c r="E153" s="214" t="s">
        <v>226</v>
      </c>
      <c r="F153" s="215" t="s">
        <v>227</v>
      </c>
      <c r="G153" s="216" t="s">
        <v>126</v>
      </c>
      <c r="H153" s="217">
        <v>1</v>
      </c>
      <c r="I153" s="218"/>
      <c r="J153" s="219">
        <f>ROUND(I153*H153,2)</f>
        <v>0</v>
      </c>
      <c r="K153" s="215" t="s">
        <v>127</v>
      </c>
      <c r="L153" s="43"/>
      <c r="M153" s="220" t="s">
        <v>1</v>
      </c>
      <c r="N153" s="221" t="s">
        <v>44</v>
      </c>
      <c r="O153" s="90"/>
      <c r="P153" s="222">
        <f>O153*H153</f>
        <v>0</v>
      </c>
      <c r="Q153" s="222">
        <v>0</v>
      </c>
      <c r="R153" s="222">
        <f>Q153*H153</f>
        <v>0</v>
      </c>
      <c r="S153" s="222">
        <v>0</v>
      </c>
      <c r="T153" s="223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24" t="s">
        <v>128</v>
      </c>
      <c r="AT153" s="224" t="s">
        <v>123</v>
      </c>
      <c r="AU153" s="224" t="s">
        <v>89</v>
      </c>
      <c r="AY153" s="16" t="s">
        <v>120</v>
      </c>
      <c r="BE153" s="225">
        <f>IF(N153="základní",J153,0)</f>
        <v>0</v>
      </c>
      <c r="BF153" s="225">
        <f>IF(N153="snížená",J153,0)</f>
        <v>0</v>
      </c>
      <c r="BG153" s="225">
        <f>IF(N153="zákl. přenesená",J153,0)</f>
        <v>0</v>
      </c>
      <c r="BH153" s="225">
        <f>IF(N153="sníž. přenesená",J153,0)</f>
        <v>0</v>
      </c>
      <c r="BI153" s="225">
        <f>IF(N153="nulová",J153,0)</f>
        <v>0</v>
      </c>
      <c r="BJ153" s="16" t="s">
        <v>87</v>
      </c>
      <c r="BK153" s="225">
        <f>ROUND(I153*H153,2)</f>
        <v>0</v>
      </c>
      <c r="BL153" s="16" t="s">
        <v>128</v>
      </c>
      <c r="BM153" s="224" t="s">
        <v>228</v>
      </c>
    </row>
    <row r="154" s="2" customFormat="1" ht="37.8" customHeight="1">
      <c r="A154" s="37"/>
      <c r="B154" s="38"/>
      <c r="C154" s="213" t="s">
        <v>229</v>
      </c>
      <c r="D154" s="213" t="s">
        <v>123</v>
      </c>
      <c r="E154" s="214" t="s">
        <v>230</v>
      </c>
      <c r="F154" s="215" t="s">
        <v>231</v>
      </c>
      <c r="G154" s="216" t="s">
        <v>210</v>
      </c>
      <c r="H154" s="217">
        <v>84</v>
      </c>
      <c r="I154" s="218"/>
      <c r="J154" s="219">
        <f>ROUND(I154*H154,2)</f>
        <v>0</v>
      </c>
      <c r="K154" s="215" t="s">
        <v>127</v>
      </c>
      <c r="L154" s="43"/>
      <c r="M154" s="220" t="s">
        <v>1</v>
      </c>
      <c r="N154" s="221" t="s">
        <v>44</v>
      </c>
      <c r="O154" s="90"/>
      <c r="P154" s="222">
        <f>O154*H154</f>
        <v>0</v>
      </c>
      <c r="Q154" s="222">
        <v>0</v>
      </c>
      <c r="R154" s="222">
        <f>Q154*H154</f>
        <v>0</v>
      </c>
      <c r="S154" s="222">
        <v>0</v>
      </c>
      <c r="T154" s="223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24" t="s">
        <v>128</v>
      </c>
      <c r="AT154" s="224" t="s">
        <v>123</v>
      </c>
      <c r="AU154" s="224" t="s">
        <v>89</v>
      </c>
      <c r="AY154" s="16" t="s">
        <v>120</v>
      </c>
      <c r="BE154" s="225">
        <f>IF(N154="základní",J154,0)</f>
        <v>0</v>
      </c>
      <c r="BF154" s="225">
        <f>IF(N154="snížená",J154,0)</f>
        <v>0</v>
      </c>
      <c r="BG154" s="225">
        <f>IF(N154="zákl. přenesená",J154,0)</f>
        <v>0</v>
      </c>
      <c r="BH154" s="225">
        <f>IF(N154="sníž. přenesená",J154,0)</f>
        <v>0</v>
      </c>
      <c r="BI154" s="225">
        <f>IF(N154="nulová",J154,0)</f>
        <v>0</v>
      </c>
      <c r="BJ154" s="16" t="s">
        <v>87</v>
      </c>
      <c r="BK154" s="225">
        <f>ROUND(I154*H154,2)</f>
        <v>0</v>
      </c>
      <c r="BL154" s="16" t="s">
        <v>128</v>
      </c>
      <c r="BM154" s="224" t="s">
        <v>232</v>
      </c>
    </row>
    <row r="155" s="2" customFormat="1" ht="24.15" customHeight="1">
      <c r="A155" s="37"/>
      <c r="B155" s="38"/>
      <c r="C155" s="238" t="s">
        <v>233</v>
      </c>
      <c r="D155" s="238" t="s">
        <v>117</v>
      </c>
      <c r="E155" s="239" t="s">
        <v>234</v>
      </c>
      <c r="F155" s="240" t="s">
        <v>235</v>
      </c>
      <c r="G155" s="241" t="s">
        <v>210</v>
      </c>
      <c r="H155" s="242">
        <v>96.599999999999994</v>
      </c>
      <c r="I155" s="243"/>
      <c r="J155" s="244">
        <f>ROUND(I155*H155,2)</f>
        <v>0</v>
      </c>
      <c r="K155" s="240" t="s">
        <v>127</v>
      </c>
      <c r="L155" s="245"/>
      <c r="M155" s="246" t="s">
        <v>1</v>
      </c>
      <c r="N155" s="247" t="s">
        <v>44</v>
      </c>
      <c r="O155" s="90"/>
      <c r="P155" s="222">
        <f>O155*H155</f>
        <v>0</v>
      </c>
      <c r="Q155" s="222">
        <v>0.00012</v>
      </c>
      <c r="R155" s="222">
        <f>Q155*H155</f>
        <v>0.011592</v>
      </c>
      <c r="S155" s="222">
        <v>0</v>
      </c>
      <c r="T155" s="223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24" t="s">
        <v>141</v>
      </c>
      <c r="AT155" s="224" t="s">
        <v>117</v>
      </c>
      <c r="AU155" s="224" t="s">
        <v>89</v>
      </c>
      <c r="AY155" s="16" t="s">
        <v>120</v>
      </c>
      <c r="BE155" s="225">
        <f>IF(N155="základní",J155,0)</f>
        <v>0</v>
      </c>
      <c r="BF155" s="225">
        <f>IF(N155="snížená",J155,0)</f>
        <v>0</v>
      </c>
      <c r="BG155" s="225">
        <f>IF(N155="zákl. přenesená",J155,0)</f>
        <v>0</v>
      </c>
      <c r="BH155" s="225">
        <f>IF(N155="sníž. přenesená",J155,0)</f>
        <v>0</v>
      </c>
      <c r="BI155" s="225">
        <f>IF(N155="nulová",J155,0)</f>
        <v>0</v>
      </c>
      <c r="BJ155" s="16" t="s">
        <v>87</v>
      </c>
      <c r="BK155" s="225">
        <f>ROUND(I155*H155,2)</f>
        <v>0</v>
      </c>
      <c r="BL155" s="16" t="s">
        <v>141</v>
      </c>
      <c r="BM155" s="224" t="s">
        <v>236</v>
      </c>
    </row>
    <row r="156" s="2" customFormat="1">
      <c r="A156" s="37"/>
      <c r="B156" s="38"/>
      <c r="C156" s="39"/>
      <c r="D156" s="228" t="s">
        <v>159</v>
      </c>
      <c r="E156" s="39"/>
      <c r="F156" s="248" t="s">
        <v>237</v>
      </c>
      <c r="G156" s="39"/>
      <c r="H156" s="39"/>
      <c r="I156" s="249"/>
      <c r="J156" s="39"/>
      <c r="K156" s="39"/>
      <c r="L156" s="43"/>
      <c r="M156" s="250"/>
      <c r="N156" s="251"/>
      <c r="O156" s="90"/>
      <c r="P156" s="90"/>
      <c r="Q156" s="90"/>
      <c r="R156" s="90"/>
      <c r="S156" s="90"/>
      <c r="T156" s="91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16" t="s">
        <v>159</v>
      </c>
      <c r="AU156" s="16" t="s">
        <v>89</v>
      </c>
    </row>
    <row r="157" s="13" customFormat="1">
      <c r="A157" s="13"/>
      <c r="B157" s="226"/>
      <c r="C157" s="227"/>
      <c r="D157" s="228" t="s">
        <v>133</v>
      </c>
      <c r="E157" s="227"/>
      <c r="F157" s="230" t="s">
        <v>238</v>
      </c>
      <c r="G157" s="227"/>
      <c r="H157" s="231">
        <v>96.599999999999994</v>
      </c>
      <c r="I157" s="232"/>
      <c r="J157" s="227"/>
      <c r="K157" s="227"/>
      <c r="L157" s="233"/>
      <c r="M157" s="234"/>
      <c r="N157" s="235"/>
      <c r="O157" s="235"/>
      <c r="P157" s="235"/>
      <c r="Q157" s="235"/>
      <c r="R157" s="235"/>
      <c r="S157" s="235"/>
      <c r="T157" s="236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7" t="s">
        <v>133</v>
      </c>
      <c r="AU157" s="237" t="s">
        <v>89</v>
      </c>
      <c r="AV157" s="13" t="s">
        <v>89</v>
      </c>
      <c r="AW157" s="13" t="s">
        <v>4</v>
      </c>
      <c r="AX157" s="13" t="s">
        <v>87</v>
      </c>
      <c r="AY157" s="237" t="s">
        <v>120</v>
      </c>
    </row>
    <row r="158" s="2" customFormat="1" ht="37.8" customHeight="1">
      <c r="A158" s="37"/>
      <c r="B158" s="38"/>
      <c r="C158" s="213" t="s">
        <v>239</v>
      </c>
      <c r="D158" s="213" t="s">
        <v>123</v>
      </c>
      <c r="E158" s="214" t="s">
        <v>240</v>
      </c>
      <c r="F158" s="215" t="s">
        <v>241</v>
      </c>
      <c r="G158" s="216" t="s">
        <v>210</v>
      </c>
      <c r="H158" s="217">
        <v>346</v>
      </c>
      <c r="I158" s="218"/>
      <c r="J158" s="219">
        <f>ROUND(I158*H158,2)</f>
        <v>0</v>
      </c>
      <c r="K158" s="215" t="s">
        <v>127</v>
      </c>
      <c r="L158" s="43"/>
      <c r="M158" s="220" t="s">
        <v>1</v>
      </c>
      <c r="N158" s="221" t="s">
        <v>44</v>
      </c>
      <c r="O158" s="90"/>
      <c r="P158" s="222">
        <f>O158*H158</f>
        <v>0</v>
      </c>
      <c r="Q158" s="222">
        <v>0</v>
      </c>
      <c r="R158" s="222">
        <f>Q158*H158</f>
        <v>0</v>
      </c>
      <c r="S158" s="222">
        <v>0</v>
      </c>
      <c r="T158" s="223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24" t="s">
        <v>128</v>
      </c>
      <c r="AT158" s="224" t="s">
        <v>123</v>
      </c>
      <c r="AU158" s="224" t="s">
        <v>89</v>
      </c>
      <c r="AY158" s="16" t="s">
        <v>120</v>
      </c>
      <c r="BE158" s="225">
        <f>IF(N158="základní",J158,0)</f>
        <v>0</v>
      </c>
      <c r="BF158" s="225">
        <f>IF(N158="snížená",J158,0)</f>
        <v>0</v>
      </c>
      <c r="BG158" s="225">
        <f>IF(N158="zákl. přenesená",J158,0)</f>
        <v>0</v>
      </c>
      <c r="BH158" s="225">
        <f>IF(N158="sníž. přenesená",J158,0)</f>
        <v>0</v>
      </c>
      <c r="BI158" s="225">
        <f>IF(N158="nulová",J158,0)</f>
        <v>0</v>
      </c>
      <c r="BJ158" s="16" t="s">
        <v>87</v>
      </c>
      <c r="BK158" s="225">
        <f>ROUND(I158*H158,2)</f>
        <v>0</v>
      </c>
      <c r="BL158" s="16" t="s">
        <v>128</v>
      </c>
      <c r="BM158" s="224" t="s">
        <v>242</v>
      </c>
    </row>
    <row r="159" s="2" customFormat="1" ht="24.15" customHeight="1">
      <c r="A159" s="37"/>
      <c r="B159" s="38"/>
      <c r="C159" s="238" t="s">
        <v>243</v>
      </c>
      <c r="D159" s="238" t="s">
        <v>117</v>
      </c>
      <c r="E159" s="239" t="s">
        <v>244</v>
      </c>
      <c r="F159" s="240" t="s">
        <v>245</v>
      </c>
      <c r="G159" s="241" t="s">
        <v>210</v>
      </c>
      <c r="H159" s="242">
        <v>397.89999999999998</v>
      </c>
      <c r="I159" s="243"/>
      <c r="J159" s="244">
        <f>ROUND(I159*H159,2)</f>
        <v>0</v>
      </c>
      <c r="K159" s="240" t="s">
        <v>127</v>
      </c>
      <c r="L159" s="245"/>
      <c r="M159" s="246" t="s">
        <v>1</v>
      </c>
      <c r="N159" s="247" t="s">
        <v>44</v>
      </c>
      <c r="O159" s="90"/>
      <c r="P159" s="222">
        <f>O159*H159</f>
        <v>0</v>
      </c>
      <c r="Q159" s="222">
        <v>0.00064000000000000005</v>
      </c>
      <c r="R159" s="222">
        <f>Q159*H159</f>
        <v>0.25465599999999999</v>
      </c>
      <c r="S159" s="222">
        <v>0</v>
      </c>
      <c r="T159" s="223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24" t="s">
        <v>141</v>
      </c>
      <c r="AT159" s="224" t="s">
        <v>117</v>
      </c>
      <c r="AU159" s="224" t="s">
        <v>89</v>
      </c>
      <c r="AY159" s="16" t="s">
        <v>120</v>
      </c>
      <c r="BE159" s="225">
        <f>IF(N159="základní",J159,0)</f>
        <v>0</v>
      </c>
      <c r="BF159" s="225">
        <f>IF(N159="snížená",J159,0)</f>
        <v>0</v>
      </c>
      <c r="BG159" s="225">
        <f>IF(N159="zákl. přenesená",J159,0)</f>
        <v>0</v>
      </c>
      <c r="BH159" s="225">
        <f>IF(N159="sníž. přenesená",J159,0)</f>
        <v>0</v>
      </c>
      <c r="BI159" s="225">
        <f>IF(N159="nulová",J159,0)</f>
        <v>0</v>
      </c>
      <c r="BJ159" s="16" t="s">
        <v>87</v>
      </c>
      <c r="BK159" s="225">
        <f>ROUND(I159*H159,2)</f>
        <v>0</v>
      </c>
      <c r="BL159" s="16" t="s">
        <v>141</v>
      </c>
      <c r="BM159" s="224" t="s">
        <v>246</v>
      </c>
    </row>
    <row r="160" s="13" customFormat="1">
      <c r="A160" s="13"/>
      <c r="B160" s="226"/>
      <c r="C160" s="227"/>
      <c r="D160" s="228" t="s">
        <v>133</v>
      </c>
      <c r="E160" s="227"/>
      <c r="F160" s="230" t="s">
        <v>247</v>
      </c>
      <c r="G160" s="227"/>
      <c r="H160" s="231">
        <v>397.89999999999998</v>
      </c>
      <c r="I160" s="232"/>
      <c r="J160" s="227"/>
      <c r="K160" s="227"/>
      <c r="L160" s="233"/>
      <c r="M160" s="234"/>
      <c r="N160" s="235"/>
      <c r="O160" s="235"/>
      <c r="P160" s="235"/>
      <c r="Q160" s="235"/>
      <c r="R160" s="235"/>
      <c r="S160" s="235"/>
      <c r="T160" s="236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7" t="s">
        <v>133</v>
      </c>
      <c r="AU160" s="237" t="s">
        <v>89</v>
      </c>
      <c r="AV160" s="13" t="s">
        <v>89</v>
      </c>
      <c r="AW160" s="13" t="s">
        <v>4</v>
      </c>
      <c r="AX160" s="13" t="s">
        <v>87</v>
      </c>
      <c r="AY160" s="237" t="s">
        <v>120</v>
      </c>
    </row>
    <row r="161" s="2" customFormat="1" ht="24.15" customHeight="1">
      <c r="A161" s="37"/>
      <c r="B161" s="38"/>
      <c r="C161" s="213" t="s">
        <v>248</v>
      </c>
      <c r="D161" s="213" t="s">
        <v>123</v>
      </c>
      <c r="E161" s="214" t="s">
        <v>249</v>
      </c>
      <c r="F161" s="215" t="s">
        <v>250</v>
      </c>
      <c r="G161" s="216" t="s">
        <v>126</v>
      </c>
      <c r="H161" s="217">
        <v>6</v>
      </c>
      <c r="I161" s="218"/>
      <c r="J161" s="219">
        <f>ROUND(I161*H161,2)</f>
        <v>0</v>
      </c>
      <c r="K161" s="215" t="s">
        <v>127</v>
      </c>
      <c r="L161" s="43"/>
      <c r="M161" s="220" t="s">
        <v>1</v>
      </c>
      <c r="N161" s="221" t="s">
        <v>44</v>
      </c>
      <c r="O161" s="90"/>
      <c r="P161" s="222">
        <f>O161*H161</f>
        <v>0</v>
      </c>
      <c r="Q161" s="222">
        <v>0</v>
      </c>
      <c r="R161" s="222">
        <f>Q161*H161</f>
        <v>0</v>
      </c>
      <c r="S161" s="222">
        <v>0</v>
      </c>
      <c r="T161" s="223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24" t="s">
        <v>128</v>
      </c>
      <c r="AT161" s="224" t="s">
        <v>123</v>
      </c>
      <c r="AU161" s="224" t="s">
        <v>89</v>
      </c>
      <c r="AY161" s="16" t="s">
        <v>120</v>
      </c>
      <c r="BE161" s="225">
        <f>IF(N161="základní",J161,0)</f>
        <v>0</v>
      </c>
      <c r="BF161" s="225">
        <f>IF(N161="snížená",J161,0)</f>
        <v>0</v>
      </c>
      <c r="BG161" s="225">
        <f>IF(N161="zákl. přenesená",J161,0)</f>
        <v>0</v>
      </c>
      <c r="BH161" s="225">
        <f>IF(N161="sníž. přenesená",J161,0)</f>
        <v>0</v>
      </c>
      <c r="BI161" s="225">
        <f>IF(N161="nulová",J161,0)</f>
        <v>0</v>
      </c>
      <c r="BJ161" s="16" t="s">
        <v>87</v>
      </c>
      <c r="BK161" s="225">
        <f>ROUND(I161*H161,2)</f>
        <v>0</v>
      </c>
      <c r="BL161" s="16" t="s">
        <v>128</v>
      </c>
      <c r="BM161" s="224" t="s">
        <v>251</v>
      </c>
    </row>
    <row r="162" s="2" customFormat="1" ht="21.75" customHeight="1">
      <c r="A162" s="37"/>
      <c r="B162" s="38"/>
      <c r="C162" s="213" t="s">
        <v>252</v>
      </c>
      <c r="D162" s="213" t="s">
        <v>123</v>
      </c>
      <c r="E162" s="214" t="s">
        <v>253</v>
      </c>
      <c r="F162" s="215" t="s">
        <v>254</v>
      </c>
      <c r="G162" s="216" t="s">
        <v>126</v>
      </c>
      <c r="H162" s="217">
        <v>7</v>
      </c>
      <c r="I162" s="218"/>
      <c r="J162" s="219">
        <f>ROUND(I162*H162,2)</f>
        <v>0</v>
      </c>
      <c r="K162" s="215" t="s">
        <v>127</v>
      </c>
      <c r="L162" s="43"/>
      <c r="M162" s="220" t="s">
        <v>1</v>
      </c>
      <c r="N162" s="221" t="s">
        <v>44</v>
      </c>
      <c r="O162" s="90"/>
      <c r="P162" s="222">
        <f>O162*H162</f>
        <v>0</v>
      </c>
      <c r="Q162" s="222">
        <v>0</v>
      </c>
      <c r="R162" s="222">
        <f>Q162*H162</f>
        <v>0</v>
      </c>
      <c r="S162" s="222">
        <v>0</v>
      </c>
      <c r="T162" s="223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24" t="s">
        <v>128</v>
      </c>
      <c r="AT162" s="224" t="s">
        <v>123</v>
      </c>
      <c r="AU162" s="224" t="s">
        <v>89</v>
      </c>
      <c r="AY162" s="16" t="s">
        <v>120</v>
      </c>
      <c r="BE162" s="225">
        <f>IF(N162="základní",J162,0)</f>
        <v>0</v>
      </c>
      <c r="BF162" s="225">
        <f>IF(N162="snížená",J162,0)</f>
        <v>0</v>
      </c>
      <c r="BG162" s="225">
        <f>IF(N162="zákl. přenesená",J162,0)</f>
        <v>0</v>
      </c>
      <c r="BH162" s="225">
        <f>IF(N162="sníž. přenesená",J162,0)</f>
        <v>0</v>
      </c>
      <c r="BI162" s="225">
        <f>IF(N162="nulová",J162,0)</f>
        <v>0</v>
      </c>
      <c r="BJ162" s="16" t="s">
        <v>87</v>
      </c>
      <c r="BK162" s="225">
        <f>ROUND(I162*H162,2)</f>
        <v>0</v>
      </c>
      <c r="BL162" s="16" t="s">
        <v>128</v>
      </c>
      <c r="BM162" s="224" t="s">
        <v>255</v>
      </c>
    </row>
    <row r="163" s="2" customFormat="1" ht="24.15" customHeight="1">
      <c r="A163" s="37"/>
      <c r="B163" s="38"/>
      <c r="C163" s="213" t="s">
        <v>256</v>
      </c>
      <c r="D163" s="213" t="s">
        <v>123</v>
      </c>
      <c r="E163" s="214" t="s">
        <v>257</v>
      </c>
      <c r="F163" s="215" t="s">
        <v>258</v>
      </c>
      <c r="G163" s="216" t="s">
        <v>126</v>
      </c>
      <c r="H163" s="217">
        <v>6</v>
      </c>
      <c r="I163" s="218"/>
      <c r="J163" s="219">
        <f>ROUND(I163*H163,2)</f>
        <v>0</v>
      </c>
      <c r="K163" s="215" t="s">
        <v>127</v>
      </c>
      <c r="L163" s="43"/>
      <c r="M163" s="220" t="s">
        <v>1</v>
      </c>
      <c r="N163" s="221" t="s">
        <v>44</v>
      </c>
      <c r="O163" s="90"/>
      <c r="P163" s="222">
        <f>O163*H163</f>
        <v>0</v>
      </c>
      <c r="Q163" s="222">
        <v>0</v>
      </c>
      <c r="R163" s="222">
        <f>Q163*H163</f>
        <v>0</v>
      </c>
      <c r="S163" s="222">
        <v>0</v>
      </c>
      <c r="T163" s="223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24" t="s">
        <v>128</v>
      </c>
      <c r="AT163" s="224" t="s">
        <v>123</v>
      </c>
      <c r="AU163" s="224" t="s">
        <v>89</v>
      </c>
      <c r="AY163" s="16" t="s">
        <v>120</v>
      </c>
      <c r="BE163" s="225">
        <f>IF(N163="základní",J163,0)</f>
        <v>0</v>
      </c>
      <c r="BF163" s="225">
        <f>IF(N163="snížená",J163,0)</f>
        <v>0</v>
      </c>
      <c r="BG163" s="225">
        <f>IF(N163="zákl. přenesená",J163,0)</f>
        <v>0</v>
      </c>
      <c r="BH163" s="225">
        <f>IF(N163="sníž. přenesená",J163,0)</f>
        <v>0</v>
      </c>
      <c r="BI163" s="225">
        <f>IF(N163="nulová",J163,0)</f>
        <v>0</v>
      </c>
      <c r="BJ163" s="16" t="s">
        <v>87</v>
      </c>
      <c r="BK163" s="225">
        <f>ROUND(I163*H163,2)</f>
        <v>0</v>
      </c>
      <c r="BL163" s="16" t="s">
        <v>128</v>
      </c>
      <c r="BM163" s="224" t="s">
        <v>259</v>
      </c>
    </row>
    <row r="164" s="13" customFormat="1">
      <c r="A164" s="13"/>
      <c r="B164" s="226"/>
      <c r="C164" s="227"/>
      <c r="D164" s="228" t="s">
        <v>133</v>
      </c>
      <c r="E164" s="229" t="s">
        <v>1</v>
      </c>
      <c r="F164" s="230" t="s">
        <v>260</v>
      </c>
      <c r="G164" s="227"/>
      <c r="H164" s="231">
        <v>6</v>
      </c>
      <c r="I164" s="232"/>
      <c r="J164" s="227"/>
      <c r="K164" s="227"/>
      <c r="L164" s="233"/>
      <c r="M164" s="234"/>
      <c r="N164" s="235"/>
      <c r="O164" s="235"/>
      <c r="P164" s="235"/>
      <c r="Q164" s="235"/>
      <c r="R164" s="235"/>
      <c r="S164" s="235"/>
      <c r="T164" s="236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7" t="s">
        <v>133</v>
      </c>
      <c r="AU164" s="237" t="s">
        <v>89</v>
      </c>
      <c r="AV164" s="13" t="s">
        <v>89</v>
      </c>
      <c r="AW164" s="13" t="s">
        <v>36</v>
      </c>
      <c r="AX164" s="13" t="s">
        <v>87</v>
      </c>
      <c r="AY164" s="237" t="s">
        <v>120</v>
      </c>
    </row>
    <row r="165" s="2" customFormat="1" ht="24.15" customHeight="1">
      <c r="A165" s="37"/>
      <c r="B165" s="38"/>
      <c r="C165" s="213" t="s">
        <v>261</v>
      </c>
      <c r="D165" s="213" t="s">
        <v>123</v>
      </c>
      <c r="E165" s="214" t="s">
        <v>262</v>
      </c>
      <c r="F165" s="215" t="s">
        <v>263</v>
      </c>
      <c r="G165" s="216" t="s">
        <v>126</v>
      </c>
      <c r="H165" s="217">
        <v>1</v>
      </c>
      <c r="I165" s="218"/>
      <c r="J165" s="219">
        <f>ROUND(I165*H165,2)</f>
        <v>0</v>
      </c>
      <c r="K165" s="215" t="s">
        <v>127</v>
      </c>
      <c r="L165" s="43"/>
      <c r="M165" s="220" t="s">
        <v>1</v>
      </c>
      <c r="N165" s="221" t="s">
        <v>44</v>
      </c>
      <c r="O165" s="90"/>
      <c r="P165" s="222">
        <f>O165*H165</f>
        <v>0</v>
      </c>
      <c r="Q165" s="222">
        <v>0</v>
      </c>
      <c r="R165" s="222">
        <f>Q165*H165</f>
        <v>0</v>
      </c>
      <c r="S165" s="222">
        <v>0</v>
      </c>
      <c r="T165" s="223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24" t="s">
        <v>128</v>
      </c>
      <c r="AT165" s="224" t="s">
        <v>123</v>
      </c>
      <c r="AU165" s="224" t="s">
        <v>89</v>
      </c>
      <c r="AY165" s="16" t="s">
        <v>120</v>
      </c>
      <c r="BE165" s="225">
        <f>IF(N165="základní",J165,0)</f>
        <v>0</v>
      </c>
      <c r="BF165" s="225">
        <f>IF(N165="snížená",J165,0)</f>
        <v>0</v>
      </c>
      <c r="BG165" s="225">
        <f>IF(N165="zákl. přenesená",J165,0)</f>
        <v>0</v>
      </c>
      <c r="BH165" s="225">
        <f>IF(N165="sníž. přenesená",J165,0)</f>
        <v>0</v>
      </c>
      <c r="BI165" s="225">
        <f>IF(N165="nulová",J165,0)</f>
        <v>0</v>
      </c>
      <c r="BJ165" s="16" t="s">
        <v>87</v>
      </c>
      <c r="BK165" s="225">
        <f>ROUND(I165*H165,2)</f>
        <v>0</v>
      </c>
      <c r="BL165" s="16" t="s">
        <v>128</v>
      </c>
      <c r="BM165" s="224" t="s">
        <v>264</v>
      </c>
    </row>
    <row r="166" s="13" customFormat="1">
      <c r="A166" s="13"/>
      <c r="B166" s="226"/>
      <c r="C166" s="227"/>
      <c r="D166" s="228" t="s">
        <v>133</v>
      </c>
      <c r="E166" s="229" t="s">
        <v>1</v>
      </c>
      <c r="F166" s="230" t="s">
        <v>265</v>
      </c>
      <c r="G166" s="227"/>
      <c r="H166" s="231">
        <v>1</v>
      </c>
      <c r="I166" s="232"/>
      <c r="J166" s="227"/>
      <c r="K166" s="227"/>
      <c r="L166" s="233"/>
      <c r="M166" s="234"/>
      <c r="N166" s="235"/>
      <c r="O166" s="235"/>
      <c r="P166" s="235"/>
      <c r="Q166" s="235"/>
      <c r="R166" s="235"/>
      <c r="S166" s="235"/>
      <c r="T166" s="236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7" t="s">
        <v>133</v>
      </c>
      <c r="AU166" s="237" t="s">
        <v>89</v>
      </c>
      <c r="AV166" s="13" t="s">
        <v>89</v>
      </c>
      <c r="AW166" s="13" t="s">
        <v>36</v>
      </c>
      <c r="AX166" s="13" t="s">
        <v>87</v>
      </c>
      <c r="AY166" s="237" t="s">
        <v>120</v>
      </c>
    </row>
    <row r="167" s="2" customFormat="1" ht="24.15" customHeight="1">
      <c r="A167" s="37"/>
      <c r="B167" s="38"/>
      <c r="C167" s="213" t="s">
        <v>266</v>
      </c>
      <c r="D167" s="213" t="s">
        <v>123</v>
      </c>
      <c r="E167" s="214" t="s">
        <v>267</v>
      </c>
      <c r="F167" s="215" t="s">
        <v>268</v>
      </c>
      <c r="G167" s="216" t="s">
        <v>210</v>
      </c>
      <c r="H167" s="217">
        <v>346</v>
      </c>
      <c r="I167" s="218"/>
      <c r="J167" s="219">
        <f>ROUND(I167*H167,2)</f>
        <v>0</v>
      </c>
      <c r="K167" s="215" t="s">
        <v>127</v>
      </c>
      <c r="L167" s="43"/>
      <c r="M167" s="220" t="s">
        <v>1</v>
      </c>
      <c r="N167" s="221" t="s">
        <v>44</v>
      </c>
      <c r="O167" s="90"/>
      <c r="P167" s="222">
        <f>O167*H167</f>
        <v>0</v>
      </c>
      <c r="Q167" s="222">
        <v>0</v>
      </c>
      <c r="R167" s="222">
        <f>Q167*H167</f>
        <v>0</v>
      </c>
      <c r="S167" s="222">
        <v>0</v>
      </c>
      <c r="T167" s="223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24" t="s">
        <v>128</v>
      </c>
      <c r="AT167" s="224" t="s">
        <v>123</v>
      </c>
      <c r="AU167" s="224" t="s">
        <v>89</v>
      </c>
      <c r="AY167" s="16" t="s">
        <v>120</v>
      </c>
      <c r="BE167" s="225">
        <f>IF(N167="základní",J167,0)</f>
        <v>0</v>
      </c>
      <c r="BF167" s="225">
        <f>IF(N167="snížená",J167,0)</f>
        <v>0</v>
      </c>
      <c r="BG167" s="225">
        <f>IF(N167="zákl. přenesená",J167,0)</f>
        <v>0</v>
      </c>
      <c r="BH167" s="225">
        <f>IF(N167="sníž. přenesená",J167,0)</f>
        <v>0</v>
      </c>
      <c r="BI167" s="225">
        <f>IF(N167="nulová",J167,0)</f>
        <v>0</v>
      </c>
      <c r="BJ167" s="16" t="s">
        <v>87</v>
      </c>
      <c r="BK167" s="225">
        <f>ROUND(I167*H167,2)</f>
        <v>0</v>
      </c>
      <c r="BL167" s="16" t="s">
        <v>128</v>
      </c>
      <c r="BM167" s="224" t="s">
        <v>269</v>
      </c>
    </row>
    <row r="168" s="2" customFormat="1" ht="24.15" customHeight="1">
      <c r="A168" s="37"/>
      <c r="B168" s="38"/>
      <c r="C168" s="238" t="s">
        <v>270</v>
      </c>
      <c r="D168" s="238" t="s">
        <v>117</v>
      </c>
      <c r="E168" s="239" t="s">
        <v>271</v>
      </c>
      <c r="F168" s="240" t="s">
        <v>272</v>
      </c>
      <c r="G168" s="241" t="s">
        <v>210</v>
      </c>
      <c r="H168" s="242">
        <v>363.30000000000001</v>
      </c>
      <c r="I168" s="243"/>
      <c r="J168" s="244">
        <f>ROUND(I168*H168,2)</f>
        <v>0</v>
      </c>
      <c r="K168" s="240" t="s">
        <v>273</v>
      </c>
      <c r="L168" s="245"/>
      <c r="M168" s="246" t="s">
        <v>1</v>
      </c>
      <c r="N168" s="247" t="s">
        <v>44</v>
      </c>
      <c r="O168" s="90"/>
      <c r="P168" s="222">
        <f>O168*H168</f>
        <v>0</v>
      </c>
      <c r="Q168" s="222">
        <v>0.00040000000000000002</v>
      </c>
      <c r="R168" s="222">
        <f>Q168*H168</f>
        <v>0.14532000000000001</v>
      </c>
      <c r="S168" s="222">
        <v>0</v>
      </c>
      <c r="T168" s="223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24" t="s">
        <v>141</v>
      </c>
      <c r="AT168" s="224" t="s">
        <v>117</v>
      </c>
      <c r="AU168" s="224" t="s">
        <v>89</v>
      </c>
      <c r="AY168" s="16" t="s">
        <v>120</v>
      </c>
      <c r="BE168" s="225">
        <f>IF(N168="základní",J168,0)</f>
        <v>0</v>
      </c>
      <c r="BF168" s="225">
        <f>IF(N168="snížená",J168,0)</f>
        <v>0</v>
      </c>
      <c r="BG168" s="225">
        <f>IF(N168="zákl. přenesená",J168,0)</f>
        <v>0</v>
      </c>
      <c r="BH168" s="225">
        <f>IF(N168="sníž. přenesená",J168,0)</f>
        <v>0</v>
      </c>
      <c r="BI168" s="225">
        <f>IF(N168="nulová",J168,0)</f>
        <v>0</v>
      </c>
      <c r="BJ168" s="16" t="s">
        <v>87</v>
      </c>
      <c r="BK168" s="225">
        <f>ROUND(I168*H168,2)</f>
        <v>0</v>
      </c>
      <c r="BL168" s="16" t="s">
        <v>141</v>
      </c>
      <c r="BM168" s="224" t="s">
        <v>274</v>
      </c>
    </row>
    <row r="169" s="13" customFormat="1">
      <c r="A169" s="13"/>
      <c r="B169" s="226"/>
      <c r="C169" s="227"/>
      <c r="D169" s="228" t="s">
        <v>133</v>
      </c>
      <c r="E169" s="229" t="s">
        <v>1</v>
      </c>
      <c r="F169" s="230" t="s">
        <v>275</v>
      </c>
      <c r="G169" s="227"/>
      <c r="H169" s="231">
        <v>346</v>
      </c>
      <c r="I169" s="232"/>
      <c r="J169" s="227"/>
      <c r="K169" s="227"/>
      <c r="L169" s="233"/>
      <c r="M169" s="234"/>
      <c r="N169" s="235"/>
      <c r="O169" s="235"/>
      <c r="P169" s="235"/>
      <c r="Q169" s="235"/>
      <c r="R169" s="235"/>
      <c r="S169" s="235"/>
      <c r="T169" s="236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7" t="s">
        <v>133</v>
      </c>
      <c r="AU169" s="237" t="s">
        <v>89</v>
      </c>
      <c r="AV169" s="13" t="s">
        <v>89</v>
      </c>
      <c r="AW169" s="13" t="s">
        <v>36</v>
      </c>
      <c r="AX169" s="13" t="s">
        <v>87</v>
      </c>
      <c r="AY169" s="237" t="s">
        <v>120</v>
      </c>
    </row>
    <row r="170" s="13" customFormat="1">
      <c r="A170" s="13"/>
      <c r="B170" s="226"/>
      <c r="C170" s="227"/>
      <c r="D170" s="228" t="s">
        <v>133</v>
      </c>
      <c r="E170" s="227"/>
      <c r="F170" s="230" t="s">
        <v>276</v>
      </c>
      <c r="G170" s="227"/>
      <c r="H170" s="231">
        <v>363.30000000000001</v>
      </c>
      <c r="I170" s="232"/>
      <c r="J170" s="227"/>
      <c r="K170" s="227"/>
      <c r="L170" s="233"/>
      <c r="M170" s="234"/>
      <c r="N170" s="235"/>
      <c r="O170" s="235"/>
      <c r="P170" s="235"/>
      <c r="Q170" s="235"/>
      <c r="R170" s="235"/>
      <c r="S170" s="235"/>
      <c r="T170" s="236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7" t="s">
        <v>133</v>
      </c>
      <c r="AU170" s="237" t="s">
        <v>89</v>
      </c>
      <c r="AV170" s="13" t="s">
        <v>89</v>
      </c>
      <c r="AW170" s="13" t="s">
        <v>4</v>
      </c>
      <c r="AX170" s="13" t="s">
        <v>87</v>
      </c>
      <c r="AY170" s="237" t="s">
        <v>120</v>
      </c>
    </row>
    <row r="171" s="12" customFormat="1" ht="22.8" customHeight="1">
      <c r="A171" s="12"/>
      <c r="B171" s="197"/>
      <c r="C171" s="198"/>
      <c r="D171" s="199" t="s">
        <v>78</v>
      </c>
      <c r="E171" s="211" t="s">
        <v>277</v>
      </c>
      <c r="F171" s="211" t="s">
        <v>278</v>
      </c>
      <c r="G171" s="198"/>
      <c r="H171" s="198"/>
      <c r="I171" s="201"/>
      <c r="J171" s="212">
        <f>BK171</f>
        <v>0</v>
      </c>
      <c r="K171" s="198"/>
      <c r="L171" s="203"/>
      <c r="M171" s="204"/>
      <c r="N171" s="205"/>
      <c r="O171" s="205"/>
      <c r="P171" s="206">
        <f>SUM(P172:P183)</f>
        <v>0</v>
      </c>
      <c r="Q171" s="205"/>
      <c r="R171" s="206">
        <f>SUM(R172:R183)</f>
        <v>48.661247309280007</v>
      </c>
      <c r="S171" s="205"/>
      <c r="T171" s="207">
        <f>SUM(T172:T183)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08" t="s">
        <v>119</v>
      </c>
      <c r="AT171" s="209" t="s">
        <v>78</v>
      </c>
      <c r="AU171" s="209" t="s">
        <v>87</v>
      </c>
      <c r="AY171" s="208" t="s">
        <v>120</v>
      </c>
      <c r="BK171" s="210">
        <f>SUM(BK172:BK183)</f>
        <v>0</v>
      </c>
    </row>
    <row r="172" s="2" customFormat="1" ht="33" customHeight="1">
      <c r="A172" s="37"/>
      <c r="B172" s="38"/>
      <c r="C172" s="213" t="s">
        <v>279</v>
      </c>
      <c r="D172" s="213" t="s">
        <v>123</v>
      </c>
      <c r="E172" s="214" t="s">
        <v>280</v>
      </c>
      <c r="F172" s="215" t="s">
        <v>281</v>
      </c>
      <c r="G172" s="216" t="s">
        <v>210</v>
      </c>
      <c r="H172" s="217">
        <v>324</v>
      </c>
      <c r="I172" s="218"/>
      <c r="J172" s="219">
        <f>ROUND(I172*H172,2)</f>
        <v>0</v>
      </c>
      <c r="K172" s="215" t="s">
        <v>127</v>
      </c>
      <c r="L172" s="43"/>
      <c r="M172" s="220" t="s">
        <v>1</v>
      </c>
      <c r="N172" s="221" t="s">
        <v>44</v>
      </c>
      <c r="O172" s="90"/>
      <c r="P172" s="222">
        <f>O172*H172</f>
        <v>0</v>
      </c>
      <c r="Q172" s="222">
        <v>0</v>
      </c>
      <c r="R172" s="222">
        <f>Q172*H172</f>
        <v>0</v>
      </c>
      <c r="S172" s="222">
        <v>0</v>
      </c>
      <c r="T172" s="223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24" t="s">
        <v>128</v>
      </c>
      <c r="AT172" s="224" t="s">
        <v>123</v>
      </c>
      <c r="AU172" s="224" t="s">
        <v>89</v>
      </c>
      <c r="AY172" s="16" t="s">
        <v>120</v>
      </c>
      <c r="BE172" s="225">
        <f>IF(N172="základní",J172,0)</f>
        <v>0</v>
      </c>
      <c r="BF172" s="225">
        <f>IF(N172="snížená",J172,0)</f>
        <v>0</v>
      </c>
      <c r="BG172" s="225">
        <f>IF(N172="zákl. přenesená",J172,0)</f>
        <v>0</v>
      </c>
      <c r="BH172" s="225">
        <f>IF(N172="sníž. přenesená",J172,0)</f>
        <v>0</v>
      </c>
      <c r="BI172" s="225">
        <f>IF(N172="nulová",J172,0)</f>
        <v>0</v>
      </c>
      <c r="BJ172" s="16" t="s">
        <v>87</v>
      </c>
      <c r="BK172" s="225">
        <f>ROUND(I172*H172,2)</f>
        <v>0</v>
      </c>
      <c r="BL172" s="16" t="s">
        <v>128</v>
      </c>
      <c r="BM172" s="224" t="s">
        <v>282</v>
      </c>
    </row>
    <row r="173" s="2" customFormat="1" ht="24.15" customHeight="1">
      <c r="A173" s="37"/>
      <c r="B173" s="38"/>
      <c r="C173" s="213" t="s">
        <v>283</v>
      </c>
      <c r="D173" s="213" t="s">
        <v>123</v>
      </c>
      <c r="E173" s="214" t="s">
        <v>284</v>
      </c>
      <c r="F173" s="215" t="s">
        <v>285</v>
      </c>
      <c r="G173" s="216" t="s">
        <v>210</v>
      </c>
      <c r="H173" s="217">
        <v>324</v>
      </c>
      <c r="I173" s="218"/>
      <c r="J173" s="219">
        <f>ROUND(I173*H173,2)</f>
        <v>0</v>
      </c>
      <c r="K173" s="215" t="s">
        <v>127</v>
      </c>
      <c r="L173" s="43"/>
      <c r="M173" s="220" t="s">
        <v>1</v>
      </c>
      <c r="N173" s="221" t="s">
        <v>44</v>
      </c>
      <c r="O173" s="90"/>
      <c r="P173" s="222">
        <f>O173*H173</f>
        <v>0</v>
      </c>
      <c r="Q173" s="222">
        <v>0</v>
      </c>
      <c r="R173" s="222">
        <f>Q173*H173</f>
        <v>0</v>
      </c>
      <c r="S173" s="222">
        <v>0</v>
      </c>
      <c r="T173" s="223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24" t="s">
        <v>128</v>
      </c>
      <c r="AT173" s="224" t="s">
        <v>123</v>
      </c>
      <c r="AU173" s="224" t="s">
        <v>89</v>
      </c>
      <c r="AY173" s="16" t="s">
        <v>120</v>
      </c>
      <c r="BE173" s="225">
        <f>IF(N173="základní",J173,0)</f>
        <v>0</v>
      </c>
      <c r="BF173" s="225">
        <f>IF(N173="snížená",J173,0)</f>
        <v>0</v>
      </c>
      <c r="BG173" s="225">
        <f>IF(N173="zákl. přenesená",J173,0)</f>
        <v>0</v>
      </c>
      <c r="BH173" s="225">
        <f>IF(N173="sníž. přenesená",J173,0)</f>
        <v>0</v>
      </c>
      <c r="BI173" s="225">
        <f>IF(N173="nulová",J173,0)</f>
        <v>0</v>
      </c>
      <c r="BJ173" s="16" t="s">
        <v>87</v>
      </c>
      <c r="BK173" s="225">
        <f>ROUND(I173*H173,2)</f>
        <v>0</v>
      </c>
      <c r="BL173" s="16" t="s">
        <v>128</v>
      </c>
      <c r="BM173" s="224" t="s">
        <v>286</v>
      </c>
    </row>
    <row r="174" s="2" customFormat="1" ht="33" customHeight="1">
      <c r="A174" s="37"/>
      <c r="B174" s="38"/>
      <c r="C174" s="213" t="s">
        <v>287</v>
      </c>
      <c r="D174" s="213" t="s">
        <v>123</v>
      </c>
      <c r="E174" s="214" t="s">
        <v>288</v>
      </c>
      <c r="F174" s="215" t="s">
        <v>289</v>
      </c>
      <c r="G174" s="216" t="s">
        <v>290</v>
      </c>
      <c r="H174" s="217">
        <v>162</v>
      </c>
      <c r="I174" s="218"/>
      <c r="J174" s="219">
        <f>ROUND(I174*H174,2)</f>
        <v>0</v>
      </c>
      <c r="K174" s="215" t="s">
        <v>127</v>
      </c>
      <c r="L174" s="43"/>
      <c r="M174" s="220" t="s">
        <v>1</v>
      </c>
      <c r="N174" s="221" t="s">
        <v>44</v>
      </c>
      <c r="O174" s="90"/>
      <c r="P174" s="222">
        <f>O174*H174</f>
        <v>0</v>
      </c>
      <c r="Q174" s="222">
        <v>0</v>
      </c>
      <c r="R174" s="222">
        <f>Q174*H174</f>
        <v>0</v>
      </c>
      <c r="S174" s="222">
        <v>0</v>
      </c>
      <c r="T174" s="223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24" t="s">
        <v>128</v>
      </c>
      <c r="AT174" s="224" t="s">
        <v>123</v>
      </c>
      <c r="AU174" s="224" t="s">
        <v>89</v>
      </c>
      <c r="AY174" s="16" t="s">
        <v>120</v>
      </c>
      <c r="BE174" s="225">
        <f>IF(N174="základní",J174,0)</f>
        <v>0</v>
      </c>
      <c r="BF174" s="225">
        <f>IF(N174="snížená",J174,0)</f>
        <v>0</v>
      </c>
      <c r="BG174" s="225">
        <f>IF(N174="zákl. přenesená",J174,0)</f>
        <v>0</v>
      </c>
      <c r="BH174" s="225">
        <f>IF(N174="sníž. přenesená",J174,0)</f>
        <v>0</v>
      </c>
      <c r="BI174" s="225">
        <f>IF(N174="nulová",J174,0)</f>
        <v>0</v>
      </c>
      <c r="BJ174" s="16" t="s">
        <v>87</v>
      </c>
      <c r="BK174" s="225">
        <f>ROUND(I174*H174,2)</f>
        <v>0</v>
      </c>
      <c r="BL174" s="16" t="s">
        <v>128</v>
      </c>
      <c r="BM174" s="224" t="s">
        <v>291</v>
      </c>
    </row>
    <row r="175" s="13" customFormat="1">
      <c r="A175" s="13"/>
      <c r="B175" s="226"/>
      <c r="C175" s="227"/>
      <c r="D175" s="228" t="s">
        <v>133</v>
      </c>
      <c r="E175" s="229" t="s">
        <v>1</v>
      </c>
      <c r="F175" s="230" t="s">
        <v>292</v>
      </c>
      <c r="G175" s="227"/>
      <c r="H175" s="231">
        <v>162</v>
      </c>
      <c r="I175" s="232"/>
      <c r="J175" s="227"/>
      <c r="K175" s="227"/>
      <c r="L175" s="233"/>
      <c r="M175" s="234"/>
      <c r="N175" s="235"/>
      <c r="O175" s="235"/>
      <c r="P175" s="235"/>
      <c r="Q175" s="235"/>
      <c r="R175" s="235"/>
      <c r="S175" s="235"/>
      <c r="T175" s="236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7" t="s">
        <v>133</v>
      </c>
      <c r="AU175" s="237" t="s">
        <v>89</v>
      </c>
      <c r="AV175" s="13" t="s">
        <v>89</v>
      </c>
      <c r="AW175" s="13" t="s">
        <v>36</v>
      </c>
      <c r="AX175" s="13" t="s">
        <v>87</v>
      </c>
      <c r="AY175" s="237" t="s">
        <v>120</v>
      </c>
    </row>
    <row r="176" s="2" customFormat="1" ht="24.15" customHeight="1">
      <c r="A176" s="37"/>
      <c r="B176" s="38"/>
      <c r="C176" s="213" t="s">
        <v>293</v>
      </c>
      <c r="D176" s="213" t="s">
        <v>123</v>
      </c>
      <c r="E176" s="214" t="s">
        <v>294</v>
      </c>
      <c r="F176" s="215" t="s">
        <v>295</v>
      </c>
      <c r="G176" s="216" t="s">
        <v>296</v>
      </c>
      <c r="H176" s="217">
        <v>1.3200000000000001</v>
      </c>
      <c r="I176" s="218"/>
      <c r="J176" s="219">
        <f>ROUND(I176*H176,2)</f>
        <v>0</v>
      </c>
      <c r="K176" s="215" t="s">
        <v>127</v>
      </c>
      <c r="L176" s="43"/>
      <c r="M176" s="220" t="s">
        <v>1</v>
      </c>
      <c r="N176" s="221" t="s">
        <v>44</v>
      </c>
      <c r="O176" s="90"/>
      <c r="P176" s="222">
        <f>O176*H176</f>
        <v>0</v>
      </c>
      <c r="Q176" s="222">
        <v>2.3010222040000001</v>
      </c>
      <c r="R176" s="222">
        <f>Q176*H176</f>
        <v>3.0373493092800001</v>
      </c>
      <c r="S176" s="222">
        <v>0</v>
      </c>
      <c r="T176" s="223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24" t="s">
        <v>128</v>
      </c>
      <c r="AT176" s="224" t="s">
        <v>123</v>
      </c>
      <c r="AU176" s="224" t="s">
        <v>89</v>
      </c>
      <c r="AY176" s="16" t="s">
        <v>120</v>
      </c>
      <c r="BE176" s="225">
        <f>IF(N176="základní",J176,0)</f>
        <v>0</v>
      </c>
      <c r="BF176" s="225">
        <f>IF(N176="snížená",J176,0)</f>
        <v>0</v>
      </c>
      <c r="BG176" s="225">
        <f>IF(N176="zákl. přenesená",J176,0)</f>
        <v>0</v>
      </c>
      <c r="BH176" s="225">
        <f>IF(N176="sníž. přenesená",J176,0)</f>
        <v>0</v>
      </c>
      <c r="BI176" s="225">
        <f>IF(N176="nulová",J176,0)</f>
        <v>0</v>
      </c>
      <c r="BJ176" s="16" t="s">
        <v>87</v>
      </c>
      <c r="BK176" s="225">
        <f>ROUND(I176*H176,2)</f>
        <v>0</v>
      </c>
      <c r="BL176" s="16" t="s">
        <v>128</v>
      </c>
      <c r="BM176" s="224" t="s">
        <v>297</v>
      </c>
    </row>
    <row r="177" s="13" customFormat="1">
      <c r="A177" s="13"/>
      <c r="B177" s="226"/>
      <c r="C177" s="227"/>
      <c r="D177" s="228" t="s">
        <v>133</v>
      </c>
      <c r="E177" s="229" t="s">
        <v>1</v>
      </c>
      <c r="F177" s="230" t="s">
        <v>298</v>
      </c>
      <c r="G177" s="227"/>
      <c r="H177" s="231">
        <v>1.3200000000000001</v>
      </c>
      <c r="I177" s="232"/>
      <c r="J177" s="227"/>
      <c r="K177" s="227"/>
      <c r="L177" s="233"/>
      <c r="M177" s="234"/>
      <c r="N177" s="235"/>
      <c r="O177" s="235"/>
      <c r="P177" s="235"/>
      <c r="Q177" s="235"/>
      <c r="R177" s="235"/>
      <c r="S177" s="235"/>
      <c r="T177" s="236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7" t="s">
        <v>133</v>
      </c>
      <c r="AU177" s="237" t="s">
        <v>89</v>
      </c>
      <c r="AV177" s="13" t="s">
        <v>89</v>
      </c>
      <c r="AW177" s="13" t="s">
        <v>36</v>
      </c>
      <c r="AX177" s="13" t="s">
        <v>87</v>
      </c>
      <c r="AY177" s="237" t="s">
        <v>120</v>
      </c>
    </row>
    <row r="178" s="2" customFormat="1" ht="24.15" customHeight="1">
      <c r="A178" s="37"/>
      <c r="B178" s="38"/>
      <c r="C178" s="213" t="s">
        <v>299</v>
      </c>
      <c r="D178" s="213" t="s">
        <v>123</v>
      </c>
      <c r="E178" s="214" t="s">
        <v>300</v>
      </c>
      <c r="F178" s="215" t="s">
        <v>301</v>
      </c>
      <c r="G178" s="216" t="s">
        <v>210</v>
      </c>
      <c r="H178" s="217">
        <v>324</v>
      </c>
      <c r="I178" s="218"/>
      <c r="J178" s="219">
        <f>ROUND(I178*H178,2)</f>
        <v>0</v>
      </c>
      <c r="K178" s="215" t="s">
        <v>127</v>
      </c>
      <c r="L178" s="43"/>
      <c r="M178" s="220" t="s">
        <v>1</v>
      </c>
      <c r="N178" s="221" t="s">
        <v>44</v>
      </c>
      <c r="O178" s="90"/>
      <c r="P178" s="222">
        <f>O178*H178</f>
        <v>0</v>
      </c>
      <c r="Q178" s="222">
        <v>0.14000000000000001</v>
      </c>
      <c r="R178" s="222">
        <f>Q178*H178</f>
        <v>45.360000000000007</v>
      </c>
      <c r="S178" s="222">
        <v>0</v>
      </c>
      <c r="T178" s="223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24" t="s">
        <v>128</v>
      </c>
      <c r="AT178" s="224" t="s">
        <v>123</v>
      </c>
      <c r="AU178" s="224" t="s">
        <v>89</v>
      </c>
      <c r="AY178" s="16" t="s">
        <v>120</v>
      </c>
      <c r="BE178" s="225">
        <f>IF(N178="základní",J178,0)</f>
        <v>0</v>
      </c>
      <c r="BF178" s="225">
        <f>IF(N178="snížená",J178,0)</f>
        <v>0</v>
      </c>
      <c r="BG178" s="225">
        <f>IF(N178="zákl. přenesená",J178,0)</f>
        <v>0</v>
      </c>
      <c r="BH178" s="225">
        <f>IF(N178="sníž. přenesená",J178,0)</f>
        <v>0</v>
      </c>
      <c r="BI178" s="225">
        <f>IF(N178="nulová",J178,0)</f>
        <v>0</v>
      </c>
      <c r="BJ178" s="16" t="s">
        <v>87</v>
      </c>
      <c r="BK178" s="225">
        <f>ROUND(I178*H178,2)</f>
        <v>0</v>
      </c>
      <c r="BL178" s="16" t="s">
        <v>128</v>
      </c>
      <c r="BM178" s="224" t="s">
        <v>302</v>
      </c>
    </row>
    <row r="179" s="2" customFormat="1" ht="21.75" customHeight="1">
      <c r="A179" s="37"/>
      <c r="B179" s="38"/>
      <c r="C179" s="213" t="s">
        <v>303</v>
      </c>
      <c r="D179" s="213" t="s">
        <v>123</v>
      </c>
      <c r="E179" s="214" t="s">
        <v>304</v>
      </c>
      <c r="F179" s="215" t="s">
        <v>305</v>
      </c>
      <c r="G179" s="216" t="s">
        <v>210</v>
      </c>
      <c r="H179" s="217">
        <v>324</v>
      </c>
      <c r="I179" s="218"/>
      <c r="J179" s="219">
        <f>ROUND(I179*H179,2)</f>
        <v>0</v>
      </c>
      <c r="K179" s="215" t="s">
        <v>127</v>
      </c>
      <c r="L179" s="43"/>
      <c r="M179" s="220" t="s">
        <v>1</v>
      </c>
      <c r="N179" s="221" t="s">
        <v>44</v>
      </c>
      <c r="O179" s="90"/>
      <c r="P179" s="222">
        <f>O179*H179</f>
        <v>0</v>
      </c>
      <c r="Q179" s="222">
        <v>9.0000000000000006E-05</v>
      </c>
      <c r="R179" s="222">
        <f>Q179*H179</f>
        <v>0.029160000000000002</v>
      </c>
      <c r="S179" s="222">
        <v>0</v>
      </c>
      <c r="T179" s="223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24" t="s">
        <v>128</v>
      </c>
      <c r="AT179" s="224" t="s">
        <v>123</v>
      </c>
      <c r="AU179" s="224" t="s">
        <v>89</v>
      </c>
      <c r="AY179" s="16" t="s">
        <v>120</v>
      </c>
      <c r="BE179" s="225">
        <f>IF(N179="základní",J179,0)</f>
        <v>0</v>
      </c>
      <c r="BF179" s="225">
        <f>IF(N179="snížená",J179,0)</f>
        <v>0</v>
      </c>
      <c r="BG179" s="225">
        <f>IF(N179="zákl. přenesená",J179,0)</f>
        <v>0</v>
      </c>
      <c r="BH179" s="225">
        <f>IF(N179="sníž. přenesená",J179,0)</f>
        <v>0</v>
      </c>
      <c r="BI179" s="225">
        <f>IF(N179="nulová",J179,0)</f>
        <v>0</v>
      </c>
      <c r="BJ179" s="16" t="s">
        <v>87</v>
      </c>
      <c r="BK179" s="225">
        <f>ROUND(I179*H179,2)</f>
        <v>0</v>
      </c>
      <c r="BL179" s="16" t="s">
        <v>128</v>
      </c>
      <c r="BM179" s="224" t="s">
        <v>306</v>
      </c>
    </row>
    <row r="180" s="2" customFormat="1" ht="24.15" customHeight="1">
      <c r="A180" s="37"/>
      <c r="B180" s="38"/>
      <c r="C180" s="213" t="s">
        <v>307</v>
      </c>
      <c r="D180" s="213" t="s">
        <v>123</v>
      </c>
      <c r="E180" s="214" t="s">
        <v>308</v>
      </c>
      <c r="F180" s="215" t="s">
        <v>309</v>
      </c>
      <c r="G180" s="216" t="s">
        <v>210</v>
      </c>
      <c r="H180" s="217">
        <v>324</v>
      </c>
      <c r="I180" s="218"/>
      <c r="J180" s="219">
        <f>ROUND(I180*H180,2)</f>
        <v>0</v>
      </c>
      <c r="K180" s="215" t="s">
        <v>127</v>
      </c>
      <c r="L180" s="43"/>
      <c r="M180" s="220" t="s">
        <v>1</v>
      </c>
      <c r="N180" s="221" t="s">
        <v>44</v>
      </c>
      <c r="O180" s="90"/>
      <c r="P180" s="222">
        <f>O180*H180</f>
        <v>0</v>
      </c>
      <c r="Q180" s="222">
        <v>0</v>
      </c>
      <c r="R180" s="222">
        <f>Q180*H180</f>
        <v>0</v>
      </c>
      <c r="S180" s="222">
        <v>0</v>
      </c>
      <c r="T180" s="223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24" t="s">
        <v>128</v>
      </c>
      <c r="AT180" s="224" t="s">
        <v>123</v>
      </c>
      <c r="AU180" s="224" t="s">
        <v>89</v>
      </c>
      <c r="AY180" s="16" t="s">
        <v>120</v>
      </c>
      <c r="BE180" s="225">
        <f>IF(N180="základní",J180,0)</f>
        <v>0</v>
      </c>
      <c r="BF180" s="225">
        <f>IF(N180="snížená",J180,0)</f>
        <v>0</v>
      </c>
      <c r="BG180" s="225">
        <f>IF(N180="zákl. přenesená",J180,0)</f>
        <v>0</v>
      </c>
      <c r="BH180" s="225">
        <f>IF(N180="sníž. přenesená",J180,0)</f>
        <v>0</v>
      </c>
      <c r="BI180" s="225">
        <f>IF(N180="nulová",J180,0)</f>
        <v>0</v>
      </c>
      <c r="BJ180" s="16" t="s">
        <v>87</v>
      </c>
      <c r="BK180" s="225">
        <f>ROUND(I180*H180,2)</f>
        <v>0</v>
      </c>
      <c r="BL180" s="16" t="s">
        <v>128</v>
      </c>
      <c r="BM180" s="224" t="s">
        <v>310</v>
      </c>
    </row>
    <row r="181" s="2" customFormat="1" ht="33" customHeight="1">
      <c r="A181" s="37"/>
      <c r="B181" s="38"/>
      <c r="C181" s="238" t="s">
        <v>311</v>
      </c>
      <c r="D181" s="238" t="s">
        <v>117</v>
      </c>
      <c r="E181" s="239" t="s">
        <v>312</v>
      </c>
      <c r="F181" s="240" t="s">
        <v>313</v>
      </c>
      <c r="G181" s="241" t="s">
        <v>210</v>
      </c>
      <c r="H181" s="242">
        <v>340.19999999999999</v>
      </c>
      <c r="I181" s="243"/>
      <c r="J181" s="244">
        <f>ROUND(I181*H181,2)</f>
        <v>0</v>
      </c>
      <c r="K181" s="240" t="s">
        <v>127</v>
      </c>
      <c r="L181" s="245"/>
      <c r="M181" s="246" t="s">
        <v>1</v>
      </c>
      <c r="N181" s="247" t="s">
        <v>44</v>
      </c>
      <c r="O181" s="90"/>
      <c r="P181" s="222">
        <f>O181*H181</f>
        <v>0</v>
      </c>
      <c r="Q181" s="222">
        <v>0.00068999999999999997</v>
      </c>
      <c r="R181" s="222">
        <f>Q181*H181</f>
        <v>0.23473799999999997</v>
      </c>
      <c r="S181" s="222">
        <v>0</v>
      </c>
      <c r="T181" s="223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24" t="s">
        <v>141</v>
      </c>
      <c r="AT181" s="224" t="s">
        <v>117</v>
      </c>
      <c r="AU181" s="224" t="s">
        <v>89</v>
      </c>
      <c r="AY181" s="16" t="s">
        <v>120</v>
      </c>
      <c r="BE181" s="225">
        <f>IF(N181="základní",J181,0)</f>
        <v>0</v>
      </c>
      <c r="BF181" s="225">
        <f>IF(N181="snížená",J181,0)</f>
        <v>0</v>
      </c>
      <c r="BG181" s="225">
        <f>IF(N181="zákl. přenesená",J181,0)</f>
        <v>0</v>
      </c>
      <c r="BH181" s="225">
        <f>IF(N181="sníž. přenesená",J181,0)</f>
        <v>0</v>
      </c>
      <c r="BI181" s="225">
        <f>IF(N181="nulová",J181,0)</f>
        <v>0</v>
      </c>
      <c r="BJ181" s="16" t="s">
        <v>87</v>
      </c>
      <c r="BK181" s="225">
        <f>ROUND(I181*H181,2)</f>
        <v>0</v>
      </c>
      <c r="BL181" s="16" t="s">
        <v>141</v>
      </c>
      <c r="BM181" s="224" t="s">
        <v>314</v>
      </c>
    </row>
    <row r="182" s="13" customFormat="1">
      <c r="A182" s="13"/>
      <c r="B182" s="226"/>
      <c r="C182" s="227"/>
      <c r="D182" s="228" t="s">
        <v>133</v>
      </c>
      <c r="E182" s="227"/>
      <c r="F182" s="230" t="s">
        <v>315</v>
      </c>
      <c r="G182" s="227"/>
      <c r="H182" s="231">
        <v>340.19999999999999</v>
      </c>
      <c r="I182" s="232"/>
      <c r="J182" s="227"/>
      <c r="K182" s="227"/>
      <c r="L182" s="233"/>
      <c r="M182" s="234"/>
      <c r="N182" s="235"/>
      <c r="O182" s="235"/>
      <c r="P182" s="235"/>
      <c r="Q182" s="235"/>
      <c r="R182" s="235"/>
      <c r="S182" s="235"/>
      <c r="T182" s="236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7" t="s">
        <v>133</v>
      </c>
      <c r="AU182" s="237" t="s">
        <v>89</v>
      </c>
      <c r="AV182" s="13" t="s">
        <v>89</v>
      </c>
      <c r="AW182" s="13" t="s">
        <v>4</v>
      </c>
      <c r="AX182" s="13" t="s">
        <v>87</v>
      </c>
      <c r="AY182" s="237" t="s">
        <v>120</v>
      </c>
    </row>
    <row r="183" s="2" customFormat="1" ht="24.15" customHeight="1">
      <c r="A183" s="37"/>
      <c r="B183" s="38"/>
      <c r="C183" s="213" t="s">
        <v>316</v>
      </c>
      <c r="D183" s="213" t="s">
        <v>123</v>
      </c>
      <c r="E183" s="214" t="s">
        <v>317</v>
      </c>
      <c r="F183" s="215" t="s">
        <v>318</v>
      </c>
      <c r="G183" s="216" t="s">
        <v>319</v>
      </c>
      <c r="H183" s="217">
        <v>48.661000000000001</v>
      </c>
      <c r="I183" s="218"/>
      <c r="J183" s="219">
        <f>ROUND(I183*H183,2)</f>
        <v>0</v>
      </c>
      <c r="K183" s="215" t="s">
        <v>127</v>
      </c>
      <c r="L183" s="43"/>
      <c r="M183" s="220" t="s">
        <v>1</v>
      </c>
      <c r="N183" s="221" t="s">
        <v>44</v>
      </c>
      <c r="O183" s="90"/>
      <c r="P183" s="222">
        <f>O183*H183</f>
        <v>0</v>
      </c>
      <c r="Q183" s="222">
        <v>0</v>
      </c>
      <c r="R183" s="222">
        <f>Q183*H183</f>
        <v>0</v>
      </c>
      <c r="S183" s="222">
        <v>0</v>
      </c>
      <c r="T183" s="223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24" t="s">
        <v>128</v>
      </c>
      <c r="AT183" s="224" t="s">
        <v>123</v>
      </c>
      <c r="AU183" s="224" t="s">
        <v>89</v>
      </c>
      <c r="AY183" s="16" t="s">
        <v>120</v>
      </c>
      <c r="BE183" s="225">
        <f>IF(N183="základní",J183,0)</f>
        <v>0</v>
      </c>
      <c r="BF183" s="225">
        <f>IF(N183="snížená",J183,0)</f>
        <v>0</v>
      </c>
      <c r="BG183" s="225">
        <f>IF(N183="zákl. přenesená",J183,0)</f>
        <v>0</v>
      </c>
      <c r="BH183" s="225">
        <f>IF(N183="sníž. přenesená",J183,0)</f>
        <v>0</v>
      </c>
      <c r="BI183" s="225">
        <f>IF(N183="nulová",J183,0)</f>
        <v>0</v>
      </c>
      <c r="BJ183" s="16" t="s">
        <v>87</v>
      </c>
      <c r="BK183" s="225">
        <f>ROUND(I183*H183,2)</f>
        <v>0</v>
      </c>
      <c r="BL183" s="16" t="s">
        <v>128</v>
      </c>
      <c r="BM183" s="224" t="s">
        <v>320</v>
      </c>
    </row>
    <row r="184" s="12" customFormat="1" ht="25.92" customHeight="1">
      <c r="A184" s="12"/>
      <c r="B184" s="197"/>
      <c r="C184" s="198"/>
      <c r="D184" s="199" t="s">
        <v>78</v>
      </c>
      <c r="E184" s="200" t="s">
        <v>321</v>
      </c>
      <c r="F184" s="200" t="s">
        <v>322</v>
      </c>
      <c r="G184" s="198"/>
      <c r="H184" s="198"/>
      <c r="I184" s="201"/>
      <c r="J184" s="202">
        <f>BK184</f>
        <v>0</v>
      </c>
      <c r="K184" s="198"/>
      <c r="L184" s="203"/>
      <c r="M184" s="204"/>
      <c r="N184" s="205"/>
      <c r="O184" s="205"/>
      <c r="P184" s="206">
        <f>SUM(P185:P186)</f>
        <v>0</v>
      </c>
      <c r="Q184" s="205"/>
      <c r="R184" s="206">
        <f>SUM(R185:R186)</f>
        <v>0</v>
      </c>
      <c r="S184" s="205"/>
      <c r="T184" s="207">
        <f>SUM(T185:T186)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08" t="s">
        <v>138</v>
      </c>
      <c r="AT184" s="209" t="s">
        <v>78</v>
      </c>
      <c r="AU184" s="209" t="s">
        <v>79</v>
      </c>
      <c r="AY184" s="208" t="s">
        <v>120</v>
      </c>
      <c r="BK184" s="210">
        <f>SUM(BK185:BK186)</f>
        <v>0</v>
      </c>
    </row>
    <row r="185" s="2" customFormat="1" ht="21.75" customHeight="1">
      <c r="A185" s="37"/>
      <c r="B185" s="38"/>
      <c r="C185" s="213" t="s">
        <v>323</v>
      </c>
      <c r="D185" s="213" t="s">
        <v>123</v>
      </c>
      <c r="E185" s="214" t="s">
        <v>324</v>
      </c>
      <c r="F185" s="215" t="s">
        <v>325</v>
      </c>
      <c r="G185" s="216" t="s">
        <v>326</v>
      </c>
      <c r="H185" s="217">
        <v>3</v>
      </c>
      <c r="I185" s="218"/>
      <c r="J185" s="219">
        <f>ROUND(I185*H185,2)</f>
        <v>0</v>
      </c>
      <c r="K185" s="215" t="s">
        <v>127</v>
      </c>
      <c r="L185" s="43"/>
      <c r="M185" s="220" t="s">
        <v>1</v>
      </c>
      <c r="N185" s="221" t="s">
        <v>44</v>
      </c>
      <c r="O185" s="90"/>
      <c r="P185" s="222">
        <f>O185*H185</f>
        <v>0</v>
      </c>
      <c r="Q185" s="222">
        <v>0</v>
      </c>
      <c r="R185" s="222">
        <f>Q185*H185</f>
        <v>0</v>
      </c>
      <c r="S185" s="222">
        <v>0</v>
      </c>
      <c r="T185" s="223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24" t="s">
        <v>327</v>
      </c>
      <c r="AT185" s="224" t="s">
        <v>123</v>
      </c>
      <c r="AU185" s="224" t="s">
        <v>87</v>
      </c>
      <c r="AY185" s="16" t="s">
        <v>120</v>
      </c>
      <c r="BE185" s="225">
        <f>IF(N185="základní",J185,0)</f>
        <v>0</v>
      </c>
      <c r="BF185" s="225">
        <f>IF(N185="snížená",J185,0)</f>
        <v>0</v>
      </c>
      <c r="BG185" s="225">
        <f>IF(N185="zákl. přenesená",J185,0)</f>
        <v>0</v>
      </c>
      <c r="BH185" s="225">
        <f>IF(N185="sníž. přenesená",J185,0)</f>
        <v>0</v>
      </c>
      <c r="BI185" s="225">
        <f>IF(N185="nulová",J185,0)</f>
        <v>0</v>
      </c>
      <c r="BJ185" s="16" t="s">
        <v>87</v>
      </c>
      <c r="BK185" s="225">
        <f>ROUND(I185*H185,2)</f>
        <v>0</v>
      </c>
      <c r="BL185" s="16" t="s">
        <v>327</v>
      </c>
      <c r="BM185" s="224" t="s">
        <v>328</v>
      </c>
    </row>
    <row r="186" s="13" customFormat="1">
      <c r="A186" s="13"/>
      <c r="B186" s="226"/>
      <c r="C186" s="227"/>
      <c r="D186" s="228" t="s">
        <v>133</v>
      </c>
      <c r="E186" s="229" t="s">
        <v>1</v>
      </c>
      <c r="F186" s="230" t="s">
        <v>329</v>
      </c>
      <c r="G186" s="227"/>
      <c r="H186" s="231">
        <v>3</v>
      </c>
      <c r="I186" s="232"/>
      <c r="J186" s="227"/>
      <c r="K186" s="227"/>
      <c r="L186" s="233"/>
      <c r="M186" s="234"/>
      <c r="N186" s="235"/>
      <c r="O186" s="235"/>
      <c r="P186" s="235"/>
      <c r="Q186" s="235"/>
      <c r="R186" s="235"/>
      <c r="S186" s="235"/>
      <c r="T186" s="236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7" t="s">
        <v>133</v>
      </c>
      <c r="AU186" s="237" t="s">
        <v>87</v>
      </c>
      <c r="AV186" s="13" t="s">
        <v>89</v>
      </c>
      <c r="AW186" s="13" t="s">
        <v>36</v>
      </c>
      <c r="AX186" s="13" t="s">
        <v>87</v>
      </c>
      <c r="AY186" s="237" t="s">
        <v>120</v>
      </c>
    </row>
    <row r="187" s="12" customFormat="1" ht="25.92" customHeight="1">
      <c r="A187" s="12"/>
      <c r="B187" s="197"/>
      <c r="C187" s="198"/>
      <c r="D187" s="199" t="s">
        <v>78</v>
      </c>
      <c r="E187" s="200" t="s">
        <v>330</v>
      </c>
      <c r="F187" s="200" t="s">
        <v>331</v>
      </c>
      <c r="G187" s="198"/>
      <c r="H187" s="198"/>
      <c r="I187" s="201"/>
      <c r="J187" s="202">
        <f>BK187</f>
        <v>0</v>
      </c>
      <c r="K187" s="198"/>
      <c r="L187" s="203"/>
      <c r="M187" s="204"/>
      <c r="N187" s="205"/>
      <c r="O187" s="205"/>
      <c r="P187" s="206">
        <f>P188</f>
        <v>0</v>
      </c>
      <c r="Q187" s="205"/>
      <c r="R187" s="206">
        <f>R188</f>
        <v>0</v>
      </c>
      <c r="S187" s="205"/>
      <c r="T187" s="207">
        <f>T188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08" t="s">
        <v>143</v>
      </c>
      <c r="AT187" s="209" t="s">
        <v>78</v>
      </c>
      <c r="AU187" s="209" t="s">
        <v>79</v>
      </c>
      <c r="AY187" s="208" t="s">
        <v>120</v>
      </c>
      <c r="BK187" s="210">
        <f>BK188</f>
        <v>0</v>
      </c>
    </row>
    <row r="188" s="12" customFormat="1" ht="22.8" customHeight="1">
      <c r="A188" s="12"/>
      <c r="B188" s="197"/>
      <c r="C188" s="198"/>
      <c r="D188" s="199" t="s">
        <v>78</v>
      </c>
      <c r="E188" s="211" t="s">
        <v>332</v>
      </c>
      <c r="F188" s="211" t="s">
        <v>333</v>
      </c>
      <c r="G188" s="198"/>
      <c r="H188" s="198"/>
      <c r="I188" s="201"/>
      <c r="J188" s="212">
        <f>BK188</f>
        <v>0</v>
      </c>
      <c r="K188" s="198"/>
      <c r="L188" s="203"/>
      <c r="M188" s="204"/>
      <c r="N188" s="205"/>
      <c r="O188" s="205"/>
      <c r="P188" s="206">
        <f>SUM(P189:P192)</f>
        <v>0</v>
      </c>
      <c r="Q188" s="205"/>
      <c r="R188" s="206">
        <f>SUM(R189:R192)</f>
        <v>0</v>
      </c>
      <c r="S188" s="205"/>
      <c r="T188" s="207">
        <f>SUM(T189:T192)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08" t="s">
        <v>143</v>
      </c>
      <c r="AT188" s="209" t="s">
        <v>78</v>
      </c>
      <c r="AU188" s="209" t="s">
        <v>87</v>
      </c>
      <c r="AY188" s="208" t="s">
        <v>120</v>
      </c>
      <c r="BK188" s="210">
        <f>SUM(BK189:BK192)</f>
        <v>0</v>
      </c>
    </row>
    <row r="189" s="2" customFormat="1" ht="16.5" customHeight="1">
      <c r="A189" s="37"/>
      <c r="B189" s="38"/>
      <c r="C189" s="213" t="s">
        <v>334</v>
      </c>
      <c r="D189" s="213" t="s">
        <v>123</v>
      </c>
      <c r="E189" s="214" t="s">
        <v>335</v>
      </c>
      <c r="F189" s="215" t="s">
        <v>336</v>
      </c>
      <c r="G189" s="216" t="s">
        <v>337</v>
      </c>
      <c r="H189" s="217">
        <v>1</v>
      </c>
      <c r="I189" s="218"/>
      <c r="J189" s="219">
        <f>ROUND(I189*H189,2)</f>
        <v>0</v>
      </c>
      <c r="K189" s="215" t="s">
        <v>127</v>
      </c>
      <c r="L189" s="43"/>
      <c r="M189" s="220" t="s">
        <v>1</v>
      </c>
      <c r="N189" s="221" t="s">
        <v>44</v>
      </c>
      <c r="O189" s="90"/>
      <c r="P189" s="222">
        <f>O189*H189</f>
        <v>0</v>
      </c>
      <c r="Q189" s="222">
        <v>0</v>
      </c>
      <c r="R189" s="222">
        <f>Q189*H189</f>
        <v>0</v>
      </c>
      <c r="S189" s="222">
        <v>0</v>
      </c>
      <c r="T189" s="223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24" t="s">
        <v>338</v>
      </c>
      <c r="AT189" s="224" t="s">
        <v>123</v>
      </c>
      <c r="AU189" s="224" t="s">
        <v>89</v>
      </c>
      <c r="AY189" s="16" t="s">
        <v>120</v>
      </c>
      <c r="BE189" s="225">
        <f>IF(N189="základní",J189,0)</f>
        <v>0</v>
      </c>
      <c r="BF189" s="225">
        <f>IF(N189="snížená",J189,0)</f>
        <v>0</v>
      </c>
      <c r="BG189" s="225">
        <f>IF(N189="zákl. přenesená",J189,0)</f>
        <v>0</v>
      </c>
      <c r="BH189" s="225">
        <f>IF(N189="sníž. přenesená",J189,0)</f>
        <v>0</v>
      </c>
      <c r="BI189" s="225">
        <f>IF(N189="nulová",J189,0)</f>
        <v>0</v>
      </c>
      <c r="BJ189" s="16" t="s">
        <v>87</v>
      </c>
      <c r="BK189" s="225">
        <f>ROUND(I189*H189,2)</f>
        <v>0</v>
      </c>
      <c r="BL189" s="16" t="s">
        <v>338</v>
      </c>
      <c r="BM189" s="224" t="s">
        <v>339</v>
      </c>
    </row>
    <row r="190" s="13" customFormat="1">
      <c r="A190" s="13"/>
      <c r="B190" s="226"/>
      <c r="C190" s="227"/>
      <c r="D190" s="228" t="s">
        <v>133</v>
      </c>
      <c r="E190" s="229" t="s">
        <v>1</v>
      </c>
      <c r="F190" s="230" t="s">
        <v>87</v>
      </c>
      <c r="G190" s="227"/>
      <c r="H190" s="231">
        <v>1</v>
      </c>
      <c r="I190" s="232"/>
      <c r="J190" s="227"/>
      <c r="K190" s="227"/>
      <c r="L190" s="233"/>
      <c r="M190" s="234"/>
      <c r="N190" s="235"/>
      <c r="O190" s="235"/>
      <c r="P190" s="235"/>
      <c r="Q190" s="235"/>
      <c r="R190" s="235"/>
      <c r="S190" s="235"/>
      <c r="T190" s="236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7" t="s">
        <v>133</v>
      </c>
      <c r="AU190" s="237" t="s">
        <v>89</v>
      </c>
      <c r="AV190" s="13" t="s">
        <v>89</v>
      </c>
      <c r="AW190" s="13" t="s">
        <v>36</v>
      </c>
      <c r="AX190" s="13" t="s">
        <v>87</v>
      </c>
      <c r="AY190" s="237" t="s">
        <v>120</v>
      </c>
    </row>
    <row r="191" s="14" customFormat="1">
      <c r="A191" s="14"/>
      <c r="B191" s="252"/>
      <c r="C191" s="253"/>
      <c r="D191" s="228" t="s">
        <v>133</v>
      </c>
      <c r="E191" s="254" t="s">
        <v>1</v>
      </c>
      <c r="F191" s="255" t="s">
        <v>340</v>
      </c>
      <c r="G191" s="253"/>
      <c r="H191" s="254" t="s">
        <v>1</v>
      </c>
      <c r="I191" s="256"/>
      <c r="J191" s="253"/>
      <c r="K191" s="253"/>
      <c r="L191" s="257"/>
      <c r="M191" s="258"/>
      <c r="N191" s="259"/>
      <c r="O191" s="259"/>
      <c r="P191" s="259"/>
      <c r="Q191" s="259"/>
      <c r="R191" s="259"/>
      <c r="S191" s="259"/>
      <c r="T191" s="260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1" t="s">
        <v>133</v>
      </c>
      <c r="AU191" s="261" t="s">
        <v>89</v>
      </c>
      <c r="AV191" s="14" t="s">
        <v>87</v>
      </c>
      <c r="AW191" s="14" t="s">
        <v>36</v>
      </c>
      <c r="AX191" s="14" t="s">
        <v>79</v>
      </c>
      <c r="AY191" s="261" t="s">
        <v>120</v>
      </c>
    </row>
    <row r="192" s="14" customFormat="1">
      <c r="A192" s="14"/>
      <c r="B192" s="252"/>
      <c r="C192" s="253"/>
      <c r="D192" s="228" t="s">
        <v>133</v>
      </c>
      <c r="E192" s="254" t="s">
        <v>1</v>
      </c>
      <c r="F192" s="255" t="s">
        <v>341</v>
      </c>
      <c r="G192" s="253"/>
      <c r="H192" s="254" t="s">
        <v>1</v>
      </c>
      <c r="I192" s="256"/>
      <c r="J192" s="253"/>
      <c r="K192" s="253"/>
      <c r="L192" s="257"/>
      <c r="M192" s="262"/>
      <c r="N192" s="263"/>
      <c r="O192" s="263"/>
      <c r="P192" s="263"/>
      <c r="Q192" s="263"/>
      <c r="R192" s="263"/>
      <c r="S192" s="263"/>
      <c r="T192" s="26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1" t="s">
        <v>133</v>
      </c>
      <c r="AU192" s="261" t="s">
        <v>89</v>
      </c>
      <c r="AV192" s="14" t="s">
        <v>87</v>
      </c>
      <c r="AW192" s="14" t="s">
        <v>36</v>
      </c>
      <c r="AX192" s="14" t="s">
        <v>79</v>
      </c>
      <c r="AY192" s="261" t="s">
        <v>120</v>
      </c>
    </row>
    <row r="193" s="2" customFormat="1" ht="6.96" customHeight="1">
      <c r="A193" s="37"/>
      <c r="B193" s="65"/>
      <c r="C193" s="66"/>
      <c r="D193" s="66"/>
      <c r="E193" s="66"/>
      <c r="F193" s="66"/>
      <c r="G193" s="66"/>
      <c r="H193" s="66"/>
      <c r="I193" s="66"/>
      <c r="J193" s="66"/>
      <c r="K193" s="66"/>
      <c r="L193" s="43"/>
      <c r="M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</row>
  </sheetData>
  <sheetProtection sheet="1" autoFilter="0" formatColumns="0" formatRows="0" objects="1" scenarios="1" spinCount="100000" saltValue="Z5d2IsH/8NuHF2Dfxe7KSIFMHSwPP9sfwitTDGTTXkST8HsMFduKP4/Bdx/5uhv0n3C/JSmmeiAKELnctAwyEw==" hashValue="1TdRIetRhkL1VldNSLfc7ZMv3rpz9JkzKfkDOeffZ02JguR8z1joIWWMXRZnCGDb3L5t9u7kCnWXZkLGy8W46w==" algorithmName="SHA-512" password="CC35"/>
  <autoFilter ref="C121:K192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Petr Švorba</dc:creator>
  <cp:lastModifiedBy>Petr Švorba</cp:lastModifiedBy>
  <dcterms:created xsi:type="dcterms:W3CDTF">2024-05-29T08:02:21Z</dcterms:created>
  <dcterms:modified xsi:type="dcterms:W3CDTF">2024-05-29T08:02:23Z</dcterms:modified>
</cp:coreProperties>
</file>